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omkid\Desktop\"/>
    </mc:Choice>
  </mc:AlternateContent>
  <bookViews>
    <workbookView xWindow="0" yWindow="0" windowWidth="23970" windowHeight="9705" tabRatio="900"/>
  </bookViews>
  <sheets>
    <sheet name="สรุปรวม" sheetId="111" r:id="rId1"/>
    <sheet name="สรุปรวม KTP2" sheetId="84" r:id="rId2"/>
    <sheet name="KTP2สรุปรวมงานโยธา-F" sheetId="95" r:id="rId3"/>
    <sheet name="1 House" sheetId="110" r:id="rId4"/>
    <sheet name="กลุ่มที่1" sheetId="109" r:id="rId5"/>
    <sheet name="2controlhouse" sheetId="3" r:id="rId6"/>
    <sheet name="กลุ่มที่2controlhouse" sheetId="38" r:id="rId7"/>
    <sheet name="3PS" sheetId="42" r:id="rId8"/>
    <sheet name="กลุ่มที่3PS" sheetId="9" r:id="rId9"/>
    <sheet name="4PH" sheetId="43" r:id="rId10"/>
    <sheet name="กลุ่มที่4 PH" sheetId="13" r:id="rId11"/>
    <sheet name="5TR" sheetId="44" r:id="rId12"/>
    <sheet name="กลุ่มที่5 TR" sheetId="14" r:id="rId13"/>
    <sheet name="6Elec." sheetId="47" r:id="rId14"/>
    <sheet name="กลุ่มที่6 Elec." sheetId="82" r:id="rId15"/>
    <sheet name=" 7สายส่ง" sheetId="99" r:id="rId16"/>
    <sheet name="7สายส่งไฟฟ้า" sheetId="100" r:id="rId17"/>
    <sheet name="Schedule 3" sheetId="87" r:id="rId18"/>
    <sheet name="Schedule 4 Sum" sheetId="88" r:id="rId19"/>
    <sheet name="Schedule 4 Price" sheetId="98" r:id="rId20"/>
    <sheet name="สรุปรวม PL1" sheetId="121" r:id="rId21"/>
    <sheet name="PL1 สรุปรวมงานโยธา-F" sheetId="122" r:id="rId22"/>
    <sheet name="1 PS" sheetId="123" r:id="rId23"/>
    <sheet name="กลุ่มที่1 PS" sheetId="124" r:id="rId24"/>
    <sheet name="2 PH" sheetId="125" r:id="rId25"/>
    <sheet name="กลุ่มที่2 PH" sheetId="126" r:id="rId26"/>
    <sheet name="part 3สายส่ง" sheetId="127" r:id="rId27"/>
    <sheet name="สายส่งไฟฟ้า" sheetId="128" r:id="rId28"/>
    <sheet name="Schedule 2" sheetId="129" r:id="rId29"/>
    <sheet name="Schedule 2 Sum" sheetId="130" r:id="rId30"/>
    <sheet name="Schedule 2 Price" sheetId="131" r:id="rId31"/>
    <sheet name="สรุปรวม PL2" sheetId="132" r:id="rId32"/>
    <sheet name="PL2 สรุปรวมงานโยธา-F" sheetId="133" r:id="rId33"/>
    <sheet name="1 PS PL2" sheetId="134" r:id="rId34"/>
    <sheet name="กลุ่มที่1 PS PL2" sheetId="135" r:id="rId35"/>
    <sheet name="2 PH PL2" sheetId="136" r:id="rId36"/>
    <sheet name="กลุ่มที่2 PH PL2" sheetId="137" r:id="rId37"/>
    <sheet name="3สายส่ง PL2" sheetId="138" r:id="rId38"/>
    <sheet name="สายส่งไฟฟ้า PL2" sheetId="139" r:id="rId39"/>
    <sheet name="Schedule 2 PL2" sheetId="140" r:id="rId40"/>
    <sheet name="Schedule 2 Sum PL2" sheetId="141" r:id="rId41"/>
    <sheet name="Schedule 2 Price PL2" sheetId="142" r:id="rId42"/>
    <sheet name="Sheet2" sheetId="144" r:id="rId43"/>
    <sheet name="15-รื้ออาคารเดิม" sheetId="86" state="hidden" r:id="rId44"/>
    <sheet name="16-อุปกรณ์ชลฯ" sheetId="81" state="hidden" r:id="rId45"/>
    <sheet name="14EE" sheetId="75" state="hidden" r:id="rId46"/>
  </sheets>
  <externalReferences>
    <externalReference r:id="rId47"/>
    <externalReference r:id="rId48"/>
    <externalReference r:id="rId49"/>
  </externalReferences>
  <definedNames>
    <definedName name="\a">#REF!</definedName>
    <definedName name="\z">#REF!</definedName>
    <definedName name="__ml1">#REF!</definedName>
    <definedName name="__sp1">#REF!</definedName>
    <definedName name="__tc1">#REF!</definedName>
    <definedName name="_ml1">#REF!</definedName>
    <definedName name="_Order1" hidden="1">0</definedName>
    <definedName name="_Order2" hidden="1">0</definedName>
    <definedName name="_Pm2544">#REF!</definedName>
    <definedName name="_sp1">#REF!</definedName>
    <definedName name="_sp2">#REF!</definedName>
    <definedName name="_tc1">#REF!</definedName>
    <definedName name="A">#REF!</definedName>
    <definedName name="aa">#REF!</definedName>
    <definedName name="ACW">#REF!</definedName>
    <definedName name="AT">#REF!</definedName>
    <definedName name="ATF">#REF!</definedName>
    <definedName name="ATH">#REF!</definedName>
    <definedName name="ATJ">#REF!</definedName>
    <definedName name="ATS">#REF!</definedName>
    <definedName name="AV.SP">#REF!</definedName>
    <definedName name="av1.sp">#REF!</definedName>
    <definedName name="B">#REF!</definedName>
    <definedName name="BA">#REF!</definedName>
    <definedName name="BB">#REF!</definedName>
    <definedName name="bd">'[1]Cal Fto'!#REF!</definedName>
    <definedName name="BD.">#REF!</definedName>
    <definedName name="BG">#REF!</definedName>
    <definedName name="BL">#REF!</definedName>
    <definedName name="Bm">#REF!</definedName>
    <definedName name="BOne">#REF!</definedName>
    <definedName name="BR">#REF!</definedName>
    <definedName name="bu">#REF!</definedName>
    <definedName name="BU.">#REF!</definedName>
    <definedName name="BZ">#REF!</definedName>
    <definedName name="c.">#REF!</definedName>
    <definedName name="Cnl">#REF!</definedName>
    <definedName name="CR">#REF!</definedName>
    <definedName name="cs">#REF!</definedName>
    <definedName name="CT">#REF!</definedName>
    <definedName name="CV">#REF!</definedName>
    <definedName name="D">'[1]Cal Fto'!#REF!</definedName>
    <definedName name="_xlnm.Database">#REF!</definedName>
    <definedName name="DS">#REF!</definedName>
    <definedName name="DT">#REF!</definedName>
    <definedName name="e">#REF!</definedName>
    <definedName name="EL.1">'[1]Cal Fto'!#REF!</definedName>
    <definedName name="EL.10">'[1]Cal Fto'!#REF!</definedName>
    <definedName name="EL.11">#REF!</definedName>
    <definedName name="EL.2">'[1]Cal Fto'!#REF!</definedName>
    <definedName name="EL.3">'[1]Cal Fto'!#REF!</definedName>
    <definedName name="EL.4">'[1]Cal Fto'!#REF!</definedName>
    <definedName name="EL.5">'[1]Cal Fto'!#REF!</definedName>
    <definedName name="EL.6">'[1]Cal Fto'!#REF!</definedName>
    <definedName name="EL.7">'[1]Cal Fto'!#REF!</definedName>
    <definedName name="EL.8">'[1]Cal Fto'!#REF!</definedName>
    <definedName name="EL.9">'[1]Cal Fto'!#REF!</definedName>
    <definedName name="ER">#REF!</definedName>
    <definedName name="f">#REF!</definedName>
    <definedName name="froad">#REF!</definedName>
    <definedName name="FSL">#REF!</definedName>
    <definedName name="GR">#REF!</definedName>
    <definedName name="H">#REF!</definedName>
    <definedName name="HC">#REF!</definedName>
    <definedName name="HHD">'[1]Cal Fto'!#REF!</definedName>
    <definedName name="HHU">'[1]Cal Fto'!#REF!</definedName>
    <definedName name="HOUR">#REF!</definedName>
    <definedName name="hour1">#REF!</definedName>
    <definedName name="input10">#REF!</definedName>
    <definedName name="input11">#REF!</definedName>
    <definedName name="input12">#REF!</definedName>
    <definedName name="input120">#REF!</definedName>
    <definedName name="input13">#REF!</definedName>
    <definedName name="input14">#REF!</definedName>
    <definedName name="input15">#REF!</definedName>
    <definedName name="input16">#REF!</definedName>
    <definedName name="input17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input9">#REF!</definedName>
    <definedName name="kkk">#REF!</definedName>
    <definedName name="L">'[1]Cal Fto'!#REF!</definedName>
    <definedName name="LB">#REF!</definedName>
    <definedName name="LBD">#REF!</definedName>
    <definedName name="LC">'[1]Cal Fto'!#REF!</definedName>
    <definedName name="LCD">#REF!</definedName>
    <definedName name="LCH">#REF!</definedName>
    <definedName name="LCU">#REF!</definedName>
    <definedName name="LD">'[1]Cal Fto'!#REF!</definedName>
    <definedName name="Lean">#REF!</definedName>
    <definedName name="LR">#REF!</definedName>
    <definedName name="LTD">'[1]Cal Fto'!#REF!</definedName>
    <definedName name="LTU">'[1]Cal Fto'!#REF!</definedName>
    <definedName name="LU">'[1]Cal Fto'!#REF!</definedName>
    <definedName name="LUB">#REF!</definedName>
    <definedName name="man">#REF!</definedName>
    <definedName name="ML">#REF!</definedName>
    <definedName name="mm">#REF!</definedName>
    <definedName name="N.G.L.">'[1]Cal Fto'!#REF!</definedName>
    <definedName name="NGL">#REF!</definedName>
    <definedName name="nnn">#REF!</definedName>
    <definedName name="oba">#REF!</definedName>
    <definedName name="P">#REF!</definedName>
    <definedName name="pan">#REF!</definedName>
    <definedName name="pc">#REF!</definedName>
    <definedName name="pipe100">#REF!</definedName>
    <definedName name="pipe120">#REF!</definedName>
    <definedName name="pipe150">#REF!</definedName>
    <definedName name="pipe40">#REF!</definedName>
    <definedName name="pipe60">#REF!</definedName>
    <definedName name="pipe80">#REF!</definedName>
    <definedName name="Plain">#REF!</definedName>
    <definedName name="plan2_คิดเงิน2_List">#REF!</definedName>
    <definedName name="pmk">#REF!</definedName>
    <definedName name="Pmk43katug">#REF!</definedName>
    <definedName name="POM">#REF!</definedName>
    <definedName name="ppp">#REF!</definedName>
    <definedName name="_xlnm.Print_Area" localSheetId="15">' 7สายส่ง'!$B$1:$G$13</definedName>
    <definedName name="_xlnm.Print_Area" localSheetId="3">'1 House'!$B$1:$G$14</definedName>
    <definedName name="_xlnm.Print_Area" localSheetId="22">'1 PS'!$B$1:$G$18</definedName>
    <definedName name="_xlnm.Print_Area" localSheetId="33">'1 PS PL2'!$B$1:$G$19</definedName>
    <definedName name="_xlnm.Print_Area" localSheetId="45">'14EE'!$A$1:$J$212</definedName>
    <definedName name="_xlnm.Print_Area" localSheetId="43">'15-รื้ออาคารเดิม'!$B$1:$P$31</definedName>
    <definedName name="_xlnm.Print_Area" localSheetId="44">'16-อุปกรณ์ชลฯ'!$B$1:$P$85</definedName>
    <definedName name="_xlnm.Print_Area" localSheetId="24">'2 PH'!$B$1:$G$17</definedName>
    <definedName name="_xlnm.Print_Area" localSheetId="35">'2 PH PL2'!$B$1:$G$18</definedName>
    <definedName name="_xlnm.Print_Area" localSheetId="5">'2controlhouse'!$B$1:$G$19</definedName>
    <definedName name="_xlnm.Print_Area" localSheetId="7">'3PS'!$B$1:$G$19</definedName>
    <definedName name="_xlnm.Print_Area" localSheetId="37">'3สายส่ง PL2'!$B$1:$G$13</definedName>
    <definedName name="_xlnm.Print_Area" localSheetId="9">'4PH'!$B$1:$G$19</definedName>
    <definedName name="_xlnm.Print_Area" localSheetId="11">'5TR'!$B$1:$G$20</definedName>
    <definedName name="_xlnm.Print_Area" localSheetId="13">'6Elec.'!$B$1:$G$13</definedName>
    <definedName name="_xlnm.Print_Area" localSheetId="16">'7สายส่งไฟฟ้า'!$B$1:$J$16</definedName>
    <definedName name="_xlnm.Print_Area" localSheetId="2">'KTP2สรุปรวมงานโยธา-F'!$B$1:$E$32</definedName>
    <definedName name="_xlnm.Print_Area" localSheetId="26">'part 3สายส่ง'!$B$1:$G$13</definedName>
    <definedName name="_xlnm.Print_Area" localSheetId="21">'PL1 สรุปรวมงานโยธา-F'!$A$1:$F$20</definedName>
    <definedName name="_xlnm.Print_Area" localSheetId="32">'PL2 สรุปรวมงานโยธา-F'!$B$1:$E$19</definedName>
    <definedName name="_xlnm.Print_Area" localSheetId="28">'Schedule 2'!$B$1:$D$19</definedName>
    <definedName name="_xlnm.Print_Area" localSheetId="39">'Schedule 2 PL2'!$B$1:$D$19</definedName>
    <definedName name="_xlnm.Print_Area" localSheetId="30">'Schedule 2 Price'!$B$1:$G$38</definedName>
    <definedName name="_xlnm.Print_Area" localSheetId="41">'Schedule 2 Price PL2'!$B$1:$G$36</definedName>
    <definedName name="_xlnm.Print_Area" localSheetId="29">'Schedule 2 Sum'!$B$1:$G$25</definedName>
    <definedName name="_xlnm.Print_Area" localSheetId="40">'Schedule 2 Sum PL2'!$B$1:$G$25</definedName>
    <definedName name="_xlnm.Print_Area" localSheetId="17">'Schedule 3'!$B$1:$D$19</definedName>
    <definedName name="_xlnm.Print_Area" localSheetId="19">'Schedule 4 Price'!$B$1:$G$50</definedName>
    <definedName name="_xlnm.Print_Area" localSheetId="18">'Schedule 4 Sum'!$B$1:$G$25</definedName>
    <definedName name="_xlnm.Print_Area" localSheetId="4">กลุ่มที่1!$B$1:$J$42</definedName>
    <definedName name="_xlnm.Print_Area" localSheetId="23">'กลุ่มที่1 PS'!$B$1:$J$52</definedName>
    <definedName name="_xlnm.Print_Area" localSheetId="34">'กลุ่มที่1 PS PL2'!$B$1:$J$40</definedName>
    <definedName name="_xlnm.Print_Area" localSheetId="25">'กลุ่มที่2 PH'!$B$1:$J$35</definedName>
    <definedName name="_xlnm.Print_Area" localSheetId="36">'กลุ่มที่2 PH PL2'!$B$1:$J$36</definedName>
    <definedName name="_xlnm.Print_Area" localSheetId="6">กลุ่มที่2controlhouse!$B$1:$J$48</definedName>
    <definedName name="_xlnm.Print_Area" localSheetId="8">กลุ่มที่3PS!$B$1:$J$59</definedName>
    <definedName name="_xlnm.Print_Area" localSheetId="10">'กลุ่มที่4 PH'!$B$1:$J$93</definedName>
    <definedName name="_xlnm.Print_Area" localSheetId="12">'กลุ่มที่5 TR'!$B$1:$J$46</definedName>
    <definedName name="_xlnm.Print_Area" localSheetId="14">'กลุ่มที่6 Elec.'!$B$1:$J$14</definedName>
    <definedName name="_xlnm.Print_Area" localSheetId="0">สรุปรวม!$B$1:$E$18</definedName>
    <definedName name="_xlnm.Print_Area" localSheetId="1">'สรุปรวม KTP2'!$B$1:$E$18</definedName>
    <definedName name="_xlnm.Print_Area" localSheetId="20">'สรุปรวม PL1'!$A$1:$F$14</definedName>
    <definedName name="_xlnm.Print_Area" localSheetId="31">'สรุปรวม PL2'!$B$1:$E$17</definedName>
    <definedName name="_xlnm.Print_Area" localSheetId="27">สายส่งไฟฟ้า!$B$1:$J$16</definedName>
    <definedName name="_xlnm.Print_Area" localSheetId="38">'สายส่งไฟฟ้า PL2'!$B$1:$J$17</definedName>
    <definedName name="Print_Area_MI">#REF!</definedName>
    <definedName name="Print_Range">#REF!</definedName>
    <definedName name="_xlnm.Print_Titles" localSheetId="45">'14EE'!$1:$5</definedName>
    <definedName name="_xlnm.Print_Titles" localSheetId="43">'15-รื้ออาคารเดิม'!$1:$5</definedName>
    <definedName name="_xlnm.Print_Titles" localSheetId="44">'16-อุปกรณ์ชลฯ'!$1:$5</definedName>
    <definedName name="_xlnm.Print_Titles" localSheetId="16">'7สายส่งไฟฟ้า'!$3:$6</definedName>
    <definedName name="_xlnm.Print_Titles" localSheetId="30">'Schedule 2 Price'!$1:$7</definedName>
    <definedName name="_xlnm.Print_Titles" localSheetId="41">'Schedule 2 Price PL2'!$1:$7</definedName>
    <definedName name="_xlnm.Print_Titles" localSheetId="19">'Schedule 4 Price'!$1:$7</definedName>
    <definedName name="_xlnm.Print_Titles" localSheetId="4">กลุ่มที่1!$1:$7</definedName>
    <definedName name="_xlnm.Print_Titles" localSheetId="23">'กลุ่มที่1 PS'!$1:$6</definedName>
    <definedName name="_xlnm.Print_Titles" localSheetId="34">'กลุ่มที่1 PS PL2'!$1:$6</definedName>
    <definedName name="_xlnm.Print_Titles" localSheetId="25">'กลุ่มที่2 PH'!$1:$6</definedName>
    <definedName name="_xlnm.Print_Titles" localSheetId="36">'กลุ่มที่2 PH PL2'!$1:$6</definedName>
    <definedName name="_xlnm.Print_Titles" localSheetId="6">กลุ่มที่2controlhouse!$1:$7</definedName>
    <definedName name="_xlnm.Print_Titles" localSheetId="8">กลุ่มที่3PS!$1:$6</definedName>
    <definedName name="_xlnm.Print_Titles" localSheetId="10">'กลุ่มที่4 PH'!$1:$6</definedName>
    <definedName name="_xlnm.Print_Titles" localSheetId="12">'กลุ่มที่5 TR'!$1:$6</definedName>
    <definedName name="_xlnm.Print_Titles" localSheetId="14">'กลุ่มที่6 Elec.'!$3:$7</definedName>
    <definedName name="_xlnm.Print_Titles" localSheetId="27">สายส่งไฟฟ้า!$3:$7</definedName>
    <definedName name="_xlnm.Print_Titles" localSheetId="38">'สายส่งไฟฟ้า PL2'!$3:$7</definedName>
    <definedName name="_xlnm.Print_Titles">'[2]0006group-A(1-1)'!$B$1:$I$65536,'[2]0006group-A(1-1)'!$A$1:$IV$7</definedName>
    <definedName name="PrjName">#REF!</definedName>
    <definedName name="RC_">#REF!</definedName>
    <definedName name="rc_1">#REF!</definedName>
    <definedName name="RH">#REF!</definedName>
    <definedName name="RWL">#REF!</definedName>
    <definedName name="S">'[1]Cal Fto'!#REF!</definedName>
    <definedName name="SB">#REF!</definedName>
    <definedName name="SP">#REF!</definedName>
    <definedName name="STA">#REF!</definedName>
    <definedName name="STP">#REF!</definedName>
    <definedName name="STPX">#REF!</definedName>
    <definedName name="STPY">#REF!</definedName>
    <definedName name="SubName">#REF!</definedName>
    <definedName name="sumbride">[3]bq!#REF!</definedName>
    <definedName name="t.1">#REF!</definedName>
    <definedName name="t.2">#REF!</definedName>
    <definedName name="t.3">#REF!</definedName>
    <definedName name="TC">#REF!</definedName>
    <definedName name="TIME">#REF!</definedName>
    <definedName name="time1">#REF!</definedName>
    <definedName name="TL">'[1]Cal Fto'!#REF!</definedName>
    <definedName name="TR">#REF!</definedName>
    <definedName name="Tsb">#REF!</definedName>
    <definedName name="Tst">#REF!</definedName>
    <definedName name="Tw">#REF!</definedName>
    <definedName name="Type">#REF!</definedName>
    <definedName name="W">#REF!</definedName>
    <definedName name="we">#REF!</definedName>
    <definedName name="WT">#REF!</definedName>
    <definedName name="www">#REF!</definedName>
    <definedName name="X">#REF!</definedName>
    <definedName name="Xs">#REF!</definedName>
    <definedName name="Y">#REF!</definedName>
    <definedName name="Yp">#REF!</definedName>
    <definedName name="Ys">#REF!</definedName>
    <definedName name="Z">'[1]Cal Fto'!#REF!</definedName>
    <definedName name="กรุยทาง">#REF!</definedName>
    <definedName name="ค2">#REF!</definedName>
    <definedName name="ต1_ต46">#REF!</definedName>
    <definedName name="ต47_ต48">#REF!</definedName>
    <definedName name="ต49">#REF!</definedName>
    <definedName name="ต50">#REF!</definedName>
    <definedName name="ต51">#REF!</definedName>
    <definedName name="ต52">#REF!</definedName>
    <definedName name="น1">#REF!</definedName>
    <definedName name="น2">#REF!</definedName>
    <definedName name="น3">#REF!</definedName>
    <definedName name="น4">#REF!</definedName>
    <definedName name="น5">#REF!</definedName>
    <definedName name="บ_ต">#REF!</definedName>
    <definedName name="บ1">#REF!</definedName>
    <definedName name="บ2">#REF!</definedName>
    <definedName name="บ3_บ36">#REF!</definedName>
    <definedName name="ป">#REF!</definedName>
    <definedName name="ฟฟ">#REF!</definedName>
    <definedName name="ฟฟฟฟ">#REF!</definedName>
    <definedName name="ฟฟฟฟฟ">#REF!</definedName>
    <definedName name="ภูมิอากาศ">#REF!</definedName>
    <definedName name="มาโคร72" localSheetId="43">'15-รื้ออาคารเดิม'!มาโคร72</definedName>
    <definedName name="มาโคร72" localSheetId="44">'16-อุปกรณ์ชลฯ'!มาโคร72</definedName>
    <definedName name="มาโคร72" localSheetId="16">'7สายส่งไฟฟ้า'!มาโคร72</definedName>
    <definedName name="มาโคร72" localSheetId="23">'กลุ่มที่1 PS'!มาโคร72</definedName>
    <definedName name="มาโคร72" localSheetId="34">'กลุ่มที่1 PS PL2'!มาโคร72</definedName>
    <definedName name="มาโคร72" localSheetId="25">'กลุ่มที่2 PH'!มาโคร72</definedName>
    <definedName name="มาโคร72" localSheetId="36">'กลุ่มที่2 PH PL2'!มาโคร72</definedName>
    <definedName name="มาโคร72" localSheetId="14">'กลุ่มที่6 Elec.'!มาโคร72</definedName>
    <definedName name="มาโคร72" localSheetId="0">สรุปรวม!มาโคร72</definedName>
    <definedName name="มาโคร72" localSheetId="1">'สรุปรวม KTP2'!มาโคร72</definedName>
    <definedName name="มาโคร72" localSheetId="20">'สรุปรวม PL1'!มาโคร72</definedName>
    <definedName name="มาโคร72" localSheetId="31">'สรุปรวม PL2'!มาโคร72</definedName>
    <definedName name="มาโคร72" localSheetId="27">สายส่งไฟฟ้า!มาโคร72</definedName>
    <definedName name="มาโคร72" localSheetId="38">'สายส่งไฟฟ้า PL2'!มาโคร72</definedName>
    <definedName name="มาโคร72">[0]!มาโคร72</definedName>
    <definedName name="ยท2544">#REF!</definedName>
    <definedName name="ระยะดินตัด">#REF!</definedName>
    <definedName name="ระยะดินถม">#REF!</definedName>
    <definedName name="ระยะทรายถม">#REF!</definedName>
    <definedName name="ระยะทรายหยาบ">#REF!</definedName>
    <definedName name="ระยะปูนต์">#REF!</definedName>
    <definedName name="ระยะลูกรัง">#REF!</definedName>
    <definedName name="ระยะวัสดุคัดเลือก">#REF!</definedName>
    <definedName name="ระยะหิน12">#REF!</definedName>
    <definedName name="ระยะหินคลุก">#REF!</definedName>
    <definedName name="ระยะหินผสม">#REF!</definedName>
    <definedName name="ระยะเหล็กเส้น">#REF!</definedName>
    <definedName name="ระยะแอสฟัลท์">#REF!</definedName>
    <definedName name="ราคาดินตัด">#REF!</definedName>
    <definedName name="ราคาดินถม">#REF!</definedName>
    <definedName name="ราคาทรายถม">#REF!</definedName>
    <definedName name="ราคาทรายหยาบ">#REF!</definedName>
    <definedName name="ราคาปูนต์">#REF!</definedName>
    <definedName name="ราคาลูกรัง">#REF!</definedName>
    <definedName name="ราคาวัสดุคัดเลือก">#REF!</definedName>
    <definedName name="ราคาหิน12">#REF!</definedName>
    <definedName name="ราคาหินคลุก">#REF!</definedName>
    <definedName name="ราคาหินผสม">#REF!</definedName>
    <definedName name="ราคาเหล็กเส้น">#REF!</definedName>
    <definedName name="ราคาแอสฟัลท์">#REF!</definedName>
    <definedName name="ส1">#REF!</definedName>
    <definedName name="ส2">#REF!</definedName>
    <definedName name="ส3">#REF!</definedName>
    <definedName name="ส4">#REF!</definedName>
  </definedNames>
  <calcPr calcId="152511"/>
</workbook>
</file>

<file path=xl/calcChain.xml><?xml version="1.0" encoding="utf-8"?>
<calcChain xmlns="http://schemas.openxmlformats.org/spreadsheetml/2006/main">
  <c r="H87" i="13" l="1"/>
  <c r="H40" i="14"/>
  <c r="H56" i="9"/>
  <c r="H57" i="9" l="1"/>
  <c r="H10" i="100" l="1"/>
  <c r="H41" i="14" l="1"/>
  <c r="H44" i="13" l="1"/>
  <c r="H42" i="13"/>
  <c r="H41" i="13"/>
  <c r="H39" i="13"/>
  <c r="H23" i="137" l="1"/>
  <c r="B1" i="141" l="1"/>
  <c r="B2" i="141"/>
  <c r="B4" i="141"/>
  <c r="H12" i="139"/>
  <c r="C14" i="130" l="1"/>
  <c r="C13" i="130"/>
  <c r="C12" i="130"/>
  <c r="C11" i="130"/>
  <c r="C10" i="130"/>
  <c r="C9" i="130"/>
  <c r="B4" i="130"/>
  <c r="B2" i="130"/>
  <c r="B1" i="130"/>
  <c r="H12" i="128"/>
  <c r="H10" i="124"/>
  <c r="H10" i="13" l="1"/>
  <c r="H19" i="9" l="1"/>
  <c r="H27" i="14" l="1"/>
  <c r="C33" i="14"/>
  <c r="H10" i="14"/>
  <c r="H10" i="9" l="1"/>
  <c r="C13" i="88" l="1"/>
  <c r="C12" i="88"/>
  <c r="C11" i="88"/>
  <c r="C10" i="88"/>
  <c r="C9" i="88"/>
  <c r="L42" i="109"/>
  <c r="D8" i="95" l="1"/>
  <c r="Y18" i="109"/>
  <c r="AH25" i="109"/>
  <c r="AE25" i="109"/>
  <c r="Y25" i="109"/>
  <c r="AE12" i="109"/>
  <c r="Y12" i="109"/>
  <c r="D17" i="95" l="1"/>
  <c r="AE18" i="109" l="1"/>
  <c r="AH18" i="109" l="1"/>
  <c r="B4" i="88" l="1"/>
  <c r="D15" i="95" l="1"/>
  <c r="D14" i="95"/>
  <c r="D13" i="95"/>
  <c r="D12" i="95"/>
  <c r="B1" i="98" l="1"/>
  <c r="B1" i="88"/>
  <c r="B2" i="98"/>
  <c r="B2" i="88" l="1"/>
  <c r="H8" i="75" l="1"/>
  <c r="L8" i="75"/>
  <c r="E8" i="75" s="1"/>
  <c r="F8" i="75" s="1"/>
  <c r="H9" i="75"/>
  <c r="L9" i="75"/>
  <c r="E9" i="75" s="1"/>
  <c r="F9" i="75" s="1"/>
  <c r="F10" i="75"/>
  <c r="H10" i="75"/>
  <c r="H11" i="75"/>
  <c r="L11" i="75"/>
  <c r="E11" i="75" s="1"/>
  <c r="F11" i="75" s="1"/>
  <c r="H12" i="75"/>
  <c r="L12" i="75"/>
  <c r="E12" i="75" s="1"/>
  <c r="F12" i="75" s="1"/>
  <c r="H13" i="75"/>
  <c r="L13" i="75"/>
  <c r="E13" i="75" s="1"/>
  <c r="F13" i="75" s="1"/>
  <c r="H14" i="75"/>
  <c r="L14" i="75"/>
  <c r="E14" i="75" s="1"/>
  <c r="F14" i="75" s="1"/>
  <c r="H15" i="75"/>
  <c r="L15" i="75"/>
  <c r="E15" i="75" s="1"/>
  <c r="F15" i="75" s="1"/>
  <c r="H16" i="75"/>
  <c r="L16" i="75"/>
  <c r="E16" i="75" s="1"/>
  <c r="F16" i="75" s="1"/>
  <c r="H17" i="75"/>
  <c r="L17" i="75"/>
  <c r="E17" i="75" s="1"/>
  <c r="F17" i="75" s="1"/>
  <c r="H18" i="75"/>
  <c r="L18" i="75"/>
  <c r="E18" i="75" s="1"/>
  <c r="F18" i="75" s="1"/>
  <c r="H19" i="75"/>
  <c r="L19" i="75"/>
  <c r="E19" i="75" s="1"/>
  <c r="F19" i="75" s="1"/>
  <c r="H20" i="75"/>
  <c r="L20" i="75"/>
  <c r="E20" i="75" s="1"/>
  <c r="F20" i="75" s="1"/>
  <c r="H21" i="75"/>
  <c r="L21" i="75"/>
  <c r="E21" i="75" s="1"/>
  <c r="F21" i="75" s="1"/>
  <c r="H22" i="75"/>
  <c r="L22" i="75"/>
  <c r="E22" i="75" s="1"/>
  <c r="F22" i="75" s="1"/>
  <c r="H23" i="75"/>
  <c r="L23" i="75"/>
  <c r="E23" i="75" s="1"/>
  <c r="F23" i="75" s="1"/>
  <c r="F24" i="75"/>
  <c r="H24" i="75"/>
  <c r="H29" i="75"/>
  <c r="L29" i="75"/>
  <c r="E29" i="75" s="1"/>
  <c r="F29" i="75" s="1"/>
  <c r="H30" i="75"/>
  <c r="L30" i="75"/>
  <c r="E30" i="75" s="1"/>
  <c r="F30" i="75" s="1"/>
  <c r="H31" i="75"/>
  <c r="L31" i="75"/>
  <c r="E31" i="75" s="1"/>
  <c r="F31" i="75" s="1"/>
  <c r="H32" i="75"/>
  <c r="L32" i="75"/>
  <c r="E32" i="75" s="1"/>
  <c r="F32" i="75" s="1"/>
  <c r="H33" i="75"/>
  <c r="L33" i="75"/>
  <c r="E33" i="75" s="1"/>
  <c r="F33" i="75" s="1"/>
  <c r="H34" i="75"/>
  <c r="L34" i="75"/>
  <c r="E34" i="75" s="1"/>
  <c r="F34" i="75" s="1"/>
  <c r="H35" i="75"/>
  <c r="L35" i="75"/>
  <c r="E35" i="75" s="1"/>
  <c r="F35" i="75" s="1"/>
  <c r="F36" i="75"/>
  <c r="H36" i="75"/>
  <c r="L36" i="75"/>
  <c r="H37" i="75"/>
  <c r="L37" i="75"/>
  <c r="E37" i="75" s="1"/>
  <c r="F37" i="75" s="1"/>
  <c r="H38" i="75"/>
  <c r="L38" i="75"/>
  <c r="E38" i="75" s="1"/>
  <c r="F38" i="75" s="1"/>
  <c r="H39" i="75"/>
  <c r="L39" i="75"/>
  <c r="E39" i="75" s="1"/>
  <c r="F39" i="75" s="1"/>
  <c r="H40" i="75"/>
  <c r="L40" i="75"/>
  <c r="E40" i="75" s="1"/>
  <c r="F40" i="75" s="1"/>
  <c r="H41" i="75"/>
  <c r="L41" i="75"/>
  <c r="E41" i="75" s="1"/>
  <c r="F41" i="75" s="1"/>
  <c r="F42" i="75"/>
  <c r="H42" i="75"/>
  <c r="J43" i="75"/>
  <c r="H47" i="75"/>
  <c r="L47" i="75"/>
  <c r="E47" i="75" s="1"/>
  <c r="F47" i="75" s="1"/>
  <c r="H48" i="75"/>
  <c r="L48" i="75"/>
  <c r="E48" i="75" s="1"/>
  <c r="F48" i="75" s="1"/>
  <c r="H49" i="75"/>
  <c r="L49" i="75"/>
  <c r="E49" i="75" s="1"/>
  <c r="F49" i="75" s="1"/>
  <c r="H50" i="75"/>
  <c r="L50" i="75"/>
  <c r="E50" i="75" s="1"/>
  <c r="F50" i="75" s="1"/>
  <c r="H51" i="75"/>
  <c r="L51" i="75"/>
  <c r="E51" i="75" s="1"/>
  <c r="F51" i="75" s="1"/>
  <c r="H52" i="75"/>
  <c r="L52" i="75"/>
  <c r="E52" i="75" s="1"/>
  <c r="F52" i="75" s="1"/>
  <c r="H53" i="75"/>
  <c r="L53" i="75"/>
  <c r="E53" i="75" s="1"/>
  <c r="F53" i="75" s="1"/>
  <c r="H54" i="75"/>
  <c r="L54" i="75"/>
  <c r="E54" i="75" s="1"/>
  <c r="F54" i="75" s="1"/>
  <c r="H55" i="75"/>
  <c r="L55" i="75"/>
  <c r="E55" i="75" s="1"/>
  <c r="F55" i="75" s="1"/>
  <c r="H56" i="75"/>
  <c r="L56" i="75"/>
  <c r="E56" i="75" s="1"/>
  <c r="F56" i="75" s="1"/>
  <c r="H57" i="75"/>
  <c r="L57" i="75"/>
  <c r="E57" i="75" s="1"/>
  <c r="F57" i="75" s="1"/>
  <c r="H58" i="75"/>
  <c r="L58" i="75"/>
  <c r="E58" i="75" s="1"/>
  <c r="F58" i="75" s="1"/>
  <c r="H59" i="75"/>
  <c r="L59" i="75"/>
  <c r="E59" i="75" s="1"/>
  <c r="F59" i="75" s="1"/>
  <c r="H60" i="75"/>
  <c r="L60" i="75"/>
  <c r="E60" i="75" s="1"/>
  <c r="F60" i="75" s="1"/>
  <c r="H61" i="75"/>
  <c r="L61" i="75"/>
  <c r="E61" i="75" s="1"/>
  <c r="F61" i="75" s="1"/>
  <c r="F62" i="75"/>
  <c r="H62" i="75"/>
  <c r="L62" i="75"/>
  <c r="F63" i="75"/>
  <c r="H63" i="75"/>
  <c r="J64" i="75"/>
  <c r="L64" i="75"/>
  <c r="H68" i="75"/>
  <c r="L68" i="75"/>
  <c r="E68" i="75" s="1"/>
  <c r="F68" i="75" s="1"/>
  <c r="H69" i="75"/>
  <c r="L69" i="75"/>
  <c r="E69" i="75" s="1"/>
  <c r="F69" i="75" s="1"/>
  <c r="H70" i="75"/>
  <c r="L70" i="75"/>
  <c r="E70" i="75" s="1"/>
  <c r="F70" i="75" s="1"/>
  <c r="H71" i="75"/>
  <c r="L71" i="75"/>
  <c r="E71" i="75" s="1"/>
  <c r="F71" i="75" s="1"/>
  <c r="H72" i="75"/>
  <c r="L72" i="75"/>
  <c r="E72" i="75" s="1"/>
  <c r="F72" i="75" s="1"/>
  <c r="H73" i="75"/>
  <c r="L73" i="75"/>
  <c r="E73" i="75" s="1"/>
  <c r="F73" i="75" s="1"/>
  <c r="H74" i="75"/>
  <c r="L74" i="75"/>
  <c r="E74" i="75" s="1"/>
  <c r="F74" i="75" s="1"/>
  <c r="H75" i="75"/>
  <c r="L75" i="75"/>
  <c r="E75" i="75" s="1"/>
  <c r="F75" i="75" s="1"/>
  <c r="F76" i="75"/>
  <c r="H76" i="75"/>
  <c r="H80" i="75"/>
  <c r="L80" i="75"/>
  <c r="E80" i="75" s="1"/>
  <c r="F80" i="75" s="1"/>
  <c r="H81" i="75"/>
  <c r="L81" i="75"/>
  <c r="E81" i="75" s="1"/>
  <c r="F81" i="75" s="1"/>
  <c r="H82" i="75"/>
  <c r="G83" i="75"/>
  <c r="F87" i="75"/>
  <c r="H87" i="75"/>
  <c r="F88" i="75"/>
  <c r="H88" i="75"/>
  <c r="H89" i="75"/>
  <c r="J89" i="75"/>
  <c r="H90" i="75"/>
  <c r="L90" i="75"/>
  <c r="E90" i="75" s="1"/>
  <c r="F90" i="75" s="1"/>
  <c r="H91" i="75"/>
  <c r="L91" i="75"/>
  <c r="E91" i="75" s="1"/>
  <c r="F91" i="75" s="1"/>
  <c r="H92" i="75"/>
  <c r="L92" i="75"/>
  <c r="E92" i="75" s="1"/>
  <c r="F92" i="75" s="1"/>
  <c r="F93" i="75"/>
  <c r="H93" i="75"/>
  <c r="F94" i="75"/>
  <c r="H94" i="75"/>
  <c r="F95" i="75"/>
  <c r="H95" i="75"/>
  <c r="F96" i="75"/>
  <c r="H96" i="75"/>
  <c r="F97" i="75"/>
  <c r="H97" i="75"/>
  <c r="F98" i="75"/>
  <c r="H98" i="75"/>
  <c r="F99" i="75"/>
  <c r="H99" i="75"/>
  <c r="F100" i="75"/>
  <c r="H100" i="75"/>
  <c r="F101" i="75"/>
  <c r="H101" i="75"/>
  <c r="H102" i="75"/>
  <c r="F107" i="75"/>
  <c r="H107" i="75"/>
  <c r="F108" i="75"/>
  <c r="H108" i="75"/>
  <c r="J109" i="75"/>
  <c r="F110" i="75"/>
  <c r="H110" i="75"/>
  <c r="L110" i="75"/>
  <c r="F111" i="75"/>
  <c r="H111" i="75"/>
  <c r="L111" i="75"/>
  <c r="F112" i="75"/>
  <c r="H112" i="75"/>
  <c r="F113" i="75"/>
  <c r="H113" i="75"/>
  <c r="F114" i="75"/>
  <c r="H114" i="75"/>
  <c r="F115" i="75"/>
  <c r="H115" i="75"/>
  <c r="F116" i="75"/>
  <c r="H116" i="75"/>
  <c r="F117" i="75"/>
  <c r="H117" i="75"/>
  <c r="F118" i="75"/>
  <c r="H118" i="75"/>
  <c r="F119" i="75"/>
  <c r="H119" i="75"/>
  <c r="H120" i="75"/>
  <c r="H124" i="75"/>
  <c r="L124" i="75"/>
  <c r="E124" i="75" s="1"/>
  <c r="F124" i="75" s="1"/>
  <c r="H125" i="75"/>
  <c r="L125" i="75"/>
  <c r="E125" i="75" s="1"/>
  <c r="F125" i="75" s="1"/>
  <c r="H126" i="75"/>
  <c r="J127" i="75"/>
  <c r="E131" i="75"/>
  <c r="F131" i="75" s="1"/>
  <c r="E132" i="75" s="1"/>
  <c r="F132" i="75" s="1"/>
  <c r="H131" i="75"/>
  <c r="H132" i="75"/>
  <c r="J133" i="75"/>
  <c r="L137" i="75"/>
  <c r="E137" i="75" s="1"/>
  <c r="F137" i="75" s="1"/>
  <c r="H138" i="75"/>
  <c r="L138" i="75"/>
  <c r="E138" i="75" s="1"/>
  <c r="F138" i="75" s="1"/>
  <c r="H139" i="75"/>
  <c r="L139" i="75"/>
  <c r="E139" i="75" s="1"/>
  <c r="F139" i="75" s="1"/>
  <c r="L140" i="75"/>
  <c r="E140" i="75" s="1"/>
  <c r="F140" i="75" s="1"/>
  <c r="L141" i="75"/>
  <c r="E141" i="75" s="1"/>
  <c r="L142" i="75"/>
  <c r="E142" i="75" s="1"/>
  <c r="F142" i="75" s="1"/>
  <c r="L143" i="75"/>
  <c r="E143" i="75" s="1"/>
  <c r="H144" i="75"/>
  <c r="J145" i="75"/>
  <c r="H149" i="75"/>
  <c r="L149" i="75"/>
  <c r="E149" i="75" s="1"/>
  <c r="F149" i="75" s="1"/>
  <c r="H150" i="75"/>
  <c r="L150" i="75"/>
  <c r="E150" i="75" s="1"/>
  <c r="F150" i="75" s="1"/>
  <c r="L151" i="75"/>
  <c r="E151" i="75" s="1"/>
  <c r="F151" i="75" s="1"/>
  <c r="L152" i="75"/>
  <c r="E152" i="75" s="1"/>
  <c r="F152" i="75" s="1"/>
  <c r="L153" i="75"/>
  <c r="E153" i="75" s="1"/>
  <c r="H154" i="75"/>
  <c r="L154" i="75"/>
  <c r="E154" i="75" s="1"/>
  <c r="F154" i="75" s="1"/>
  <c r="H155" i="75"/>
  <c r="L155" i="75"/>
  <c r="E155" i="75" s="1"/>
  <c r="F155" i="75" s="1"/>
  <c r="F156" i="75"/>
  <c r="H156" i="75"/>
  <c r="L156" i="75"/>
  <c r="H157" i="75"/>
  <c r="J158" i="75"/>
  <c r="H163" i="75"/>
  <c r="L163" i="75"/>
  <c r="E163" i="75" s="1"/>
  <c r="F163" i="75" s="1"/>
  <c r="H164" i="75"/>
  <c r="L164" i="75"/>
  <c r="E164" i="75" s="1"/>
  <c r="F164" i="75" s="1"/>
  <c r="H165" i="75"/>
  <c r="L165" i="75"/>
  <c r="E165" i="75" s="1"/>
  <c r="F165" i="75" s="1"/>
  <c r="H166" i="75"/>
  <c r="L166" i="75"/>
  <c r="E166" i="75" s="1"/>
  <c r="F166" i="75" s="1"/>
  <c r="H167" i="75"/>
  <c r="L167" i="75"/>
  <c r="E167" i="75" s="1"/>
  <c r="F167" i="75" s="1"/>
  <c r="H168" i="75"/>
  <c r="L168" i="75"/>
  <c r="E168" i="75" s="1"/>
  <c r="F168" i="75" s="1"/>
  <c r="H169" i="75"/>
  <c r="J170" i="75"/>
  <c r="F174" i="75"/>
  <c r="H174" i="75"/>
  <c r="L174" i="75"/>
  <c r="F175" i="75"/>
  <c r="H175" i="75"/>
  <c r="L175" i="75"/>
  <c r="H176" i="75"/>
  <c r="L176" i="75"/>
  <c r="E176" i="75" s="1"/>
  <c r="F176" i="75" s="1"/>
  <c r="H177" i="75"/>
  <c r="L177" i="75"/>
  <c r="E177" i="75" s="1"/>
  <c r="F177" i="75" s="1"/>
  <c r="F178" i="75"/>
  <c r="H178" i="75"/>
  <c r="L178" i="75"/>
  <c r="H179" i="75"/>
  <c r="L179" i="75"/>
  <c r="E179" i="75" s="1"/>
  <c r="F179" i="75" s="1"/>
  <c r="H180" i="75"/>
  <c r="L180" i="75"/>
  <c r="E180" i="75" s="1"/>
  <c r="F180" i="75" s="1"/>
  <c r="H181" i="75"/>
  <c r="L181" i="75"/>
  <c r="E181" i="75" s="1"/>
  <c r="F181" i="75" s="1"/>
  <c r="H182" i="75"/>
  <c r="H186" i="75"/>
  <c r="L186" i="75"/>
  <c r="E186" i="75" s="1"/>
  <c r="F186" i="75" s="1"/>
  <c r="H187" i="75"/>
  <c r="L187" i="75"/>
  <c r="E187" i="75" s="1"/>
  <c r="F187" i="75" s="1"/>
  <c r="H188" i="75"/>
  <c r="L188" i="75"/>
  <c r="E188" i="75" s="1"/>
  <c r="F188" i="75" s="1"/>
  <c r="H189" i="75"/>
  <c r="L189" i="75"/>
  <c r="E189" i="75" s="1"/>
  <c r="F189" i="75" s="1"/>
  <c r="H190" i="75"/>
  <c r="L190" i="75"/>
  <c r="E190" i="75" s="1"/>
  <c r="F190" i="75" s="1"/>
  <c r="H191" i="75"/>
  <c r="L191" i="75"/>
  <c r="E191" i="75" s="1"/>
  <c r="F191" i="75" s="1"/>
  <c r="H192" i="75"/>
  <c r="L192" i="75"/>
  <c r="E192" i="75" s="1"/>
  <c r="F192" i="75" s="1"/>
  <c r="F193" i="75"/>
  <c r="H193" i="75"/>
  <c r="B197" i="75"/>
  <c r="B198" i="75"/>
  <c r="B199" i="75"/>
  <c r="B200" i="75"/>
  <c r="B202" i="75"/>
  <c r="B203" i="75"/>
  <c r="B205" i="75"/>
  <c r="B206" i="75"/>
  <c r="B207" i="75"/>
  <c r="B208" i="75"/>
  <c r="B209" i="75"/>
  <c r="B210" i="75"/>
  <c r="J211" i="75"/>
  <c r="J9" i="81"/>
  <c r="J10" i="81" s="1"/>
  <c r="J11" i="81" s="1"/>
  <c r="O7" i="81" s="1"/>
  <c r="J15" i="81"/>
  <c r="J16" i="81" s="1"/>
  <c r="O13" i="81" s="1"/>
  <c r="J19" i="81"/>
  <c r="J20" i="81" s="1"/>
  <c r="J24" i="81"/>
  <c r="J25" i="81" s="1"/>
  <c r="J26" i="81" s="1"/>
  <c r="O23" i="81" s="1"/>
  <c r="J30" i="81"/>
  <c r="J31" i="81" s="1"/>
  <c r="O28" i="81" s="1"/>
  <c r="J35" i="81"/>
  <c r="J36" i="81" s="1"/>
  <c r="J37" i="81" s="1"/>
  <c r="O33" i="81" s="1"/>
  <c r="J41" i="81"/>
  <c r="J42" i="81" s="1"/>
  <c r="J43" i="81" s="1"/>
  <c r="O39" i="81" s="1"/>
  <c r="J47" i="81"/>
  <c r="J48" i="81" s="1"/>
  <c r="J49" i="81" s="1"/>
  <c r="O45" i="81" s="1"/>
  <c r="J53" i="81"/>
  <c r="J54" i="81" s="1"/>
  <c r="J55" i="81" s="1"/>
  <c r="O51" i="81" s="1"/>
  <c r="J59" i="81"/>
  <c r="J60" i="81" s="1"/>
  <c r="J61" i="81" s="1"/>
  <c r="O57" i="81" s="1"/>
  <c r="J65" i="81"/>
  <c r="J66" i="81" s="1"/>
  <c r="J67" i="81" s="1"/>
  <c r="O63" i="81" s="1"/>
  <c r="J77" i="81"/>
  <c r="J78" i="81" s="1"/>
  <c r="J79" i="81" s="1"/>
  <c r="O75" i="81" s="1"/>
  <c r="X7" i="86"/>
  <c r="X8" i="86" s="1"/>
  <c r="X9" i="86" s="1"/>
  <c r="J12" i="86" s="1"/>
  <c r="L12" i="86" s="1"/>
  <c r="L9" i="86"/>
  <c r="I40" i="75" l="1"/>
  <c r="J40" i="75" s="1"/>
  <c r="I35" i="75"/>
  <c r="J35" i="75" s="1"/>
  <c r="G140" i="75"/>
  <c r="H140" i="75" s="1"/>
  <c r="I140" i="75" s="1"/>
  <c r="J140" i="75" s="1"/>
  <c r="I192" i="75"/>
  <c r="J192" i="75" s="1"/>
  <c r="I186" i="75"/>
  <c r="J186" i="75" s="1"/>
  <c r="I174" i="75"/>
  <c r="J174" i="75" s="1"/>
  <c r="I138" i="75"/>
  <c r="J138" i="75" s="1"/>
  <c r="I114" i="75"/>
  <c r="J114" i="75" s="1"/>
  <c r="I94" i="75"/>
  <c r="J94" i="75" s="1"/>
  <c r="I75" i="75"/>
  <c r="J75" i="75" s="1"/>
  <c r="I12" i="75"/>
  <c r="J12" i="75" s="1"/>
  <c r="I10" i="75"/>
  <c r="J10" i="75" s="1"/>
  <c r="I34" i="75"/>
  <c r="J34" i="75" s="1"/>
  <c r="I88" i="75"/>
  <c r="J88" i="75" s="1"/>
  <c r="I113" i="75"/>
  <c r="J113" i="75" s="1"/>
  <c r="I101" i="75"/>
  <c r="J101" i="75" s="1"/>
  <c r="I58" i="75"/>
  <c r="J58" i="75" s="1"/>
  <c r="G152" i="75"/>
  <c r="H152" i="75" s="1"/>
  <c r="I152" i="75" s="1"/>
  <c r="J152" i="75" s="1"/>
  <c r="I99" i="75"/>
  <c r="J99" i="75" s="1"/>
  <c r="I111" i="75"/>
  <c r="J111" i="75" s="1"/>
  <c r="I70" i="75"/>
  <c r="J70" i="75" s="1"/>
  <c r="I9" i="75"/>
  <c r="J9" i="75" s="1"/>
  <c r="I189" i="75"/>
  <c r="J189" i="75" s="1"/>
  <c r="I187" i="75"/>
  <c r="J187" i="75" s="1"/>
  <c r="H134" i="75"/>
  <c r="H205" i="75" s="1"/>
  <c r="I125" i="75"/>
  <c r="J125" i="75" s="1"/>
  <c r="I71" i="75"/>
  <c r="J71" i="75" s="1"/>
  <c r="I53" i="75"/>
  <c r="J53" i="75" s="1"/>
  <c r="I19" i="75"/>
  <c r="J19" i="75" s="1"/>
  <c r="I17" i="75"/>
  <c r="J17" i="75" s="1"/>
  <c r="I178" i="75"/>
  <c r="J178" i="75" s="1"/>
  <c r="G137" i="75"/>
  <c r="H137" i="75" s="1"/>
  <c r="I137" i="75" s="1"/>
  <c r="J137" i="75" s="1"/>
  <c r="I59" i="75"/>
  <c r="J59" i="75" s="1"/>
  <c r="I191" i="75"/>
  <c r="J191" i="75" s="1"/>
  <c r="I180" i="75"/>
  <c r="J180" i="75" s="1"/>
  <c r="I150" i="75"/>
  <c r="J150" i="75" s="1"/>
  <c r="I97" i="75"/>
  <c r="J97" i="75" s="1"/>
  <c r="I56" i="75"/>
  <c r="J56" i="75" s="1"/>
  <c r="I52" i="75"/>
  <c r="J52" i="75" s="1"/>
  <c r="H171" i="75"/>
  <c r="H208" i="75" s="1"/>
  <c r="I131" i="75"/>
  <c r="J131" i="75" s="1"/>
  <c r="I116" i="75"/>
  <c r="J116" i="75" s="1"/>
  <c r="G142" i="75"/>
  <c r="H142" i="75" s="1"/>
  <c r="I142" i="75" s="1"/>
  <c r="J142" i="75" s="1"/>
  <c r="I193" i="75"/>
  <c r="J193" i="75" s="1"/>
  <c r="H194" i="75"/>
  <c r="H210" i="75" s="1"/>
  <c r="I117" i="75"/>
  <c r="J117" i="75" s="1"/>
  <c r="I51" i="75"/>
  <c r="J51" i="75" s="1"/>
  <c r="I13" i="75"/>
  <c r="J13" i="75" s="1"/>
  <c r="I181" i="75"/>
  <c r="J181" i="75" s="1"/>
  <c r="E102" i="75"/>
  <c r="F102" i="75" s="1"/>
  <c r="I102" i="75" s="1"/>
  <c r="J102" i="75" s="1"/>
  <c r="H83" i="75"/>
  <c r="H201" i="75" s="1"/>
  <c r="I55" i="75"/>
  <c r="J55" i="75" s="1"/>
  <c r="I20" i="75"/>
  <c r="J20" i="75" s="1"/>
  <c r="I16" i="75"/>
  <c r="J16" i="75" s="1"/>
  <c r="I179" i="75"/>
  <c r="J179" i="75" s="1"/>
  <c r="E182" i="75"/>
  <c r="F182" i="75" s="1"/>
  <c r="I182" i="75" s="1"/>
  <c r="J182" i="75" s="1"/>
  <c r="I166" i="75"/>
  <c r="J166" i="75" s="1"/>
  <c r="I163" i="75"/>
  <c r="J163" i="75" s="1"/>
  <c r="I112" i="75"/>
  <c r="J112" i="75" s="1"/>
  <c r="I96" i="75"/>
  <c r="J96" i="75" s="1"/>
  <c r="I49" i="75"/>
  <c r="J49" i="75" s="1"/>
  <c r="I38" i="75"/>
  <c r="J38" i="75" s="1"/>
  <c r="I31" i="75"/>
  <c r="J31" i="75" s="1"/>
  <c r="I24" i="75"/>
  <c r="J24" i="75" s="1"/>
  <c r="I23" i="75"/>
  <c r="J23" i="75" s="1"/>
  <c r="I119" i="75"/>
  <c r="J119" i="75" s="1"/>
  <c r="I115" i="75"/>
  <c r="J115" i="75" s="1"/>
  <c r="I91" i="75"/>
  <c r="J91" i="75" s="1"/>
  <c r="I37" i="75"/>
  <c r="J37" i="75" s="1"/>
  <c r="I30" i="75"/>
  <c r="J30" i="75" s="1"/>
  <c r="I118" i="75"/>
  <c r="J118" i="75" s="1"/>
  <c r="I167" i="75"/>
  <c r="J167" i="75" s="1"/>
  <c r="I164" i="75"/>
  <c r="J164" i="75" s="1"/>
  <c r="I90" i="75"/>
  <c r="J90" i="75" s="1"/>
  <c r="I39" i="75"/>
  <c r="J39" i="75" s="1"/>
  <c r="I107" i="75"/>
  <c r="J107" i="75" s="1"/>
  <c r="I177" i="75"/>
  <c r="J177" i="75" s="1"/>
  <c r="I110" i="75"/>
  <c r="J110" i="75" s="1"/>
  <c r="I93" i="75"/>
  <c r="J93" i="75" s="1"/>
  <c r="I62" i="75"/>
  <c r="J62" i="75" s="1"/>
  <c r="H44" i="75"/>
  <c r="H198" i="75" s="1"/>
  <c r="H26" i="75"/>
  <c r="H197" i="75" s="1"/>
  <c r="I11" i="75"/>
  <c r="J11" i="75" s="1"/>
  <c r="E120" i="75"/>
  <c r="F120" i="75" s="1"/>
  <c r="I120" i="75" s="1"/>
  <c r="J120" i="75" s="1"/>
  <c r="G143" i="75"/>
  <c r="H143" i="75" s="1"/>
  <c r="F143" i="75"/>
  <c r="I139" i="75"/>
  <c r="J139" i="75" s="1"/>
  <c r="I74" i="75"/>
  <c r="J74" i="75" s="1"/>
  <c r="I57" i="75"/>
  <c r="J57" i="75" s="1"/>
  <c r="H65" i="75"/>
  <c r="H199" i="75" s="1"/>
  <c r="I22" i="75"/>
  <c r="J22" i="75" s="1"/>
  <c r="H121" i="75"/>
  <c r="H203" i="75" s="1"/>
  <c r="J21" i="81"/>
  <c r="O18" i="81" s="1"/>
  <c r="I155" i="75"/>
  <c r="J155" i="75" s="1"/>
  <c r="E82" i="75"/>
  <c r="F82" i="75" s="1"/>
  <c r="I82" i="75" s="1"/>
  <c r="J82" i="75" s="1"/>
  <c r="I81" i="75"/>
  <c r="J81" i="75" s="1"/>
  <c r="I48" i="75"/>
  <c r="J48" i="75" s="1"/>
  <c r="F65" i="75"/>
  <c r="F199" i="75" s="1"/>
  <c r="I165" i="75"/>
  <c r="J165" i="75" s="1"/>
  <c r="I156" i="75"/>
  <c r="J156" i="75" s="1"/>
  <c r="H128" i="75"/>
  <c r="H204" i="75" s="1"/>
  <c r="I80" i="75"/>
  <c r="J80" i="75" s="1"/>
  <c r="I73" i="75"/>
  <c r="J73" i="75" s="1"/>
  <c r="I61" i="75"/>
  <c r="J61" i="75" s="1"/>
  <c r="I60" i="75"/>
  <c r="J60" i="75" s="1"/>
  <c r="I33" i="75"/>
  <c r="J33" i="75" s="1"/>
  <c r="I29" i="75"/>
  <c r="J29" i="75" s="1"/>
  <c r="I21" i="75"/>
  <c r="J21" i="75" s="1"/>
  <c r="I190" i="75"/>
  <c r="J190" i="75" s="1"/>
  <c r="I87" i="75"/>
  <c r="J87" i="75" s="1"/>
  <c r="I68" i="75"/>
  <c r="J68" i="75" s="1"/>
  <c r="I41" i="75"/>
  <c r="J41" i="75" s="1"/>
  <c r="I8" i="75"/>
  <c r="J8" i="75" s="1"/>
  <c r="I154" i="75"/>
  <c r="J154" i="75" s="1"/>
  <c r="I95" i="75"/>
  <c r="J95" i="75" s="1"/>
  <c r="I92" i="75"/>
  <c r="J92" i="75" s="1"/>
  <c r="I76" i="75"/>
  <c r="J76" i="75" s="1"/>
  <c r="I63" i="75"/>
  <c r="J63" i="75" s="1"/>
  <c r="I54" i="75"/>
  <c r="J54" i="75" s="1"/>
  <c r="I47" i="75"/>
  <c r="J47" i="75" s="1"/>
  <c r="I14" i="75"/>
  <c r="J14" i="75" s="1"/>
  <c r="I15" i="75"/>
  <c r="J15" i="75" s="1"/>
  <c r="F26" i="75"/>
  <c r="F197" i="75" s="1"/>
  <c r="H183" i="75"/>
  <c r="H209" i="75" s="1"/>
  <c r="I132" i="75"/>
  <c r="F134" i="75"/>
  <c r="F205" i="75" s="1"/>
  <c r="I188" i="75"/>
  <c r="F194" i="75"/>
  <c r="F210" i="75" s="1"/>
  <c r="I69" i="75"/>
  <c r="J69" i="75" s="1"/>
  <c r="F77" i="75"/>
  <c r="F200" i="75" s="1"/>
  <c r="I32" i="75"/>
  <c r="J32" i="75" s="1"/>
  <c r="F44" i="75"/>
  <c r="F198" i="75" s="1"/>
  <c r="I168" i="75"/>
  <c r="J168" i="75" s="1"/>
  <c r="E169" i="75"/>
  <c r="F169" i="75" s="1"/>
  <c r="I169" i="75" s="1"/>
  <c r="J169" i="75" s="1"/>
  <c r="I149" i="75"/>
  <c r="F141" i="75"/>
  <c r="G141" i="75"/>
  <c r="H141" i="75" s="1"/>
  <c r="E126" i="75"/>
  <c r="F126" i="75" s="1"/>
  <c r="I126" i="75" s="1"/>
  <c r="J126" i="75" s="1"/>
  <c r="I124" i="75"/>
  <c r="I176" i="75"/>
  <c r="J176" i="75" s="1"/>
  <c r="H103" i="75"/>
  <c r="H202" i="75" s="1"/>
  <c r="I72" i="75"/>
  <c r="J72" i="75" s="1"/>
  <c r="H77" i="75"/>
  <c r="H200" i="75" s="1"/>
  <c r="I50" i="75"/>
  <c r="G153" i="75"/>
  <c r="H153" i="75" s="1"/>
  <c r="F153" i="75"/>
  <c r="G151" i="75"/>
  <c r="H151" i="75" s="1"/>
  <c r="I108" i="75"/>
  <c r="I100" i="75"/>
  <c r="J100" i="75" s="1"/>
  <c r="I18" i="75"/>
  <c r="J18" i="75" s="1"/>
  <c r="I98" i="75"/>
  <c r="J98" i="75" s="1"/>
  <c r="I42" i="75"/>
  <c r="J42" i="75" s="1"/>
  <c r="I36" i="75"/>
  <c r="J36" i="75" s="1"/>
  <c r="I175" i="75"/>
  <c r="F103" i="75" l="1"/>
  <c r="F202" i="75" s="1"/>
  <c r="F183" i="75"/>
  <c r="F209" i="75" s="1"/>
  <c r="H146" i="75"/>
  <c r="H206" i="75" s="1"/>
  <c r="F121" i="75"/>
  <c r="F203" i="75" s="1"/>
  <c r="F83" i="75"/>
  <c r="I83" i="75" s="1"/>
  <c r="I143" i="75"/>
  <c r="J143" i="75" s="1"/>
  <c r="I141" i="75"/>
  <c r="E144" i="75"/>
  <c r="F144" i="75" s="1"/>
  <c r="I144" i="75" s="1"/>
  <c r="J144" i="75" s="1"/>
  <c r="J132" i="75"/>
  <c r="I134" i="75"/>
  <c r="I77" i="75"/>
  <c r="I151" i="75"/>
  <c r="J151" i="75" s="1"/>
  <c r="H159" i="75"/>
  <c r="H207" i="75" s="1"/>
  <c r="I44" i="75"/>
  <c r="I103" i="75"/>
  <c r="J188" i="75"/>
  <c r="I194" i="75"/>
  <c r="J175" i="75"/>
  <c r="I183" i="75"/>
  <c r="F171" i="75"/>
  <c r="F208" i="75" s="1"/>
  <c r="J108" i="75"/>
  <c r="I121" i="75"/>
  <c r="J124" i="75"/>
  <c r="I128" i="75"/>
  <c r="I26" i="75"/>
  <c r="I153" i="75"/>
  <c r="J153" i="75" s="1"/>
  <c r="E157" i="75"/>
  <c r="F157" i="75" s="1"/>
  <c r="I157" i="75" s="1"/>
  <c r="J157" i="75" s="1"/>
  <c r="J50" i="75"/>
  <c r="I65" i="75"/>
  <c r="F128" i="75"/>
  <c r="F204" i="75" s="1"/>
  <c r="J149" i="75"/>
  <c r="I171" i="75"/>
  <c r="F201" i="75" l="1"/>
  <c r="H212" i="75"/>
  <c r="I159" i="75"/>
  <c r="I207" i="75" s="1"/>
  <c r="J207" i="75" s="1"/>
  <c r="J15" i="86"/>
  <c r="L15" i="86" s="1"/>
  <c r="L17" i="86" s="1"/>
  <c r="O7" i="86" s="1"/>
  <c r="F146" i="75"/>
  <c r="F206" i="75" s="1"/>
  <c r="I199" i="75"/>
  <c r="J199" i="75" s="1"/>
  <c r="J65" i="75"/>
  <c r="J183" i="75"/>
  <c r="I209" i="75"/>
  <c r="J209" i="75" s="1"/>
  <c r="J128" i="75"/>
  <c r="I204" i="75"/>
  <c r="J204" i="75" s="1"/>
  <c r="J121" i="75"/>
  <c r="I203" i="75"/>
  <c r="J203" i="75" s="1"/>
  <c r="J194" i="75"/>
  <c r="I210" i="75"/>
  <c r="J210" i="75" s="1"/>
  <c r="J77" i="75"/>
  <c r="I200" i="75"/>
  <c r="J200" i="75" s="1"/>
  <c r="I205" i="75"/>
  <c r="J205" i="75" s="1"/>
  <c r="J134" i="75"/>
  <c r="F159" i="75"/>
  <c r="F207" i="75" s="1"/>
  <c r="J171" i="75"/>
  <c r="I208" i="75"/>
  <c r="J208" i="75" s="1"/>
  <c r="J83" i="75"/>
  <c r="I201" i="75"/>
  <c r="J201" i="75" s="1"/>
  <c r="J26" i="75"/>
  <c r="I197" i="75"/>
  <c r="J103" i="75"/>
  <c r="I202" i="75"/>
  <c r="J202" i="75" s="1"/>
  <c r="I198" i="75"/>
  <c r="J198" i="75" s="1"/>
  <c r="J44" i="75"/>
  <c r="J141" i="75"/>
  <c r="I146" i="75"/>
  <c r="J159" i="75" l="1"/>
  <c r="F212" i="75"/>
  <c r="J146" i="75"/>
  <c r="I206" i="75"/>
  <c r="J206" i="75" s="1"/>
  <c r="J197" i="75"/>
  <c r="I212" i="75" l="1"/>
  <c r="J212" i="75" s="1"/>
  <c r="AH26" i="109" l="1"/>
  <c r="I8" i="13" l="1"/>
  <c r="I7" i="135"/>
  <c r="I9" i="128"/>
  <c r="I9" i="139"/>
  <c r="I9" i="38"/>
  <c r="I7" i="137"/>
  <c r="I7" i="9"/>
  <c r="I24" i="109"/>
  <c r="I9" i="109"/>
  <c r="I7" i="14" l="1"/>
  <c r="I8" i="100"/>
  <c r="AH12" i="109"/>
  <c r="I8" i="82" l="1"/>
  <c r="J42" i="109" l="1"/>
  <c r="Z42" i="109" s="1"/>
  <c r="AH13" i="109"/>
  <c r="E17" i="84" l="1"/>
</calcChain>
</file>

<file path=xl/comments1.xml><?xml version="1.0" encoding="utf-8"?>
<comments xmlns="http://schemas.openxmlformats.org/spreadsheetml/2006/main">
  <authors>
    <author>panasan_y</author>
  </authors>
  <commentList>
    <comment ref="E14" authorId="0" shapeId="0">
      <text>
        <r>
          <rPr>
            <sz val="8"/>
            <color indexed="81"/>
            <rFont val="Tahoma"/>
            <family val="2"/>
          </rPr>
          <t xml:space="preserve">ราคารวม travelling crane แล้ว
</t>
        </r>
      </text>
    </comment>
  </commentList>
</comments>
</file>

<file path=xl/comments2.xml><?xml version="1.0" encoding="utf-8"?>
<comments xmlns="http://schemas.openxmlformats.org/spreadsheetml/2006/main">
  <authors>
    <author>panasan_y</author>
  </authors>
  <commentList>
    <comment ref="E11" authorId="0" shapeId="0">
      <text>
        <r>
          <rPr>
            <sz val="8"/>
            <color indexed="81"/>
            <rFont val="Tahoma"/>
            <family val="2"/>
          </rPr>
          <t xml:space="preserve">ราคารวม travelling crane แล้ว
</t>
        </r>
      </text>
    </comment>
  </commentList>
</comments>
</file>

<file path=xl/connections.xml><?xml version="1.0" encoding="utf-8"?>
<connections xmlns="http://schemas.openxmlformats.org/spreadsheetml/2006/main">
  <connection id="1" keepAlive="1" name="Query - กทม ส ค 65" description="Connection to the 'กทม ส ค 65' query in the workbook." type="5" refreshedVersion="7" background="1" saveData="1">
    <dbPr connection="Provider=Microsoft.Mashup.OleDb.1;Data Source=$Workbook$;Location=&quot;กทม ส ค 65&quot;;Extended Properties=&quot;&quot;" command="SELECT * FROM [กทม ส ค 65]"/>
  </connection>
  <connection id="2" keepAlive="1" name="Query - กทม ส ค 65 (2)" description="Connection to the 'กทม ส ค 65 (2)' query in the workbook." type="5" refreshedVersion="7" background="1" saveData="1">
    <dbPr connection="Provider=Microsoft.Mashup.OleDb.1;Data Source=$Workbook$;Location=&quot;กทม ส ค 65 (2)&quot;;Extended Properties=&quot;&quot;" command="SELECT * FROM [กทม ส ค 65 (2)]"/>
  </connection>
  <connection id="3" keepAlive="1" name="Query - กรุงเทพ ธค 2565" description="Connection to the 'กรุงเทพ ธค 2565' query in the workbook." type="5" refreshedVersion="0" background="1">
    <dbPr connection="Provider=Microsoft.Mashup.OleDb.1;Data Source=$Workbook$;Location=&quot;กรุงเทพ ธค 2565&quot;;Extended Properties=&quot;&quot;" command="SELECT * FROM [กรุงเทพ ธค 2565]"/>
  </connection>
  <connection id="4" keepAlive="1" name="Query - จันทบุรี ธ ค 65" description="Connection to the 'จันทบุรี ธ ค 65' query in the workbook." type="5" refreshedVersion="7" background="1" saveData="1">
    <dbPr connection="Provider=Microsoft.Mashup.OleDb.1;Data Source=$Workbook$;Location=&quot;จันทบุรี ธ ค 65&quot;;Extended Properties=&quot;&quot;" command="SELECT * FROM [จันทบุรี ธ ค 65]"/>
  </connection>
  <connection id="5" keepAlive="1" name="Query - จันทบุรี ธค 2565" description="Connection to the 'จันทบุรี ธค 2565' query in the workbook." type="5" refreshedVersion="0" background="1">
    <dbPr connection="Provider=Microsoft.Mashup.OleDb.1;Data Source=$Workbook$;Location=&quot;จันทบุรี ธค 2565&quot;;Extended Properties=&quot;&quot;" command="SELECT * FROM [จันทบุรี ธค 2565]"/>
  </connection>
  <connection id="6" keepAlive="1" name="Query - จันทบุรี ส ค" description="Connection to the 'จันทบุรี ส ค' query in the workbook." type="5" refreshedVersion="7" background="1" saveData="1">
    <dbPr connection="Provider=Microsoft.Mashup.OleDb.1;Data Source=$Workbook$;Location=&quot;จันทบุรี ส ค&quot;;Extended Properties=&quot;&quot;" command="SELECT * FROM [จันทบุรี ส ค]"/>
  </connection>
  <connection id="7" keepAlive="1" name="Query - จันทบุรี ส ค (2)" description="Connection to the 'จันทบุรี ส ค (2)' query in the workbook." type="5" refreshedVersion="7" background="1" saveData="1">
    <dbPr connection="Provider=Microsoft.Mashup.OleDb.1;Data Source=$Workbook$;Location=&quot;จันทบุรี ส ค (2)&quot;;Extended Properties=&quot;&quot;" command="SELECT * FROM [จันทบุรี ส ค (2)]"/>
  </connection>
  <connection id="8" keepAlive="1" name="Query - จันทบุรี ส ค 65_1" description="Connection to the 'จันทบุรี ส ค 65_1' query in the workbook." type="5" refreshedVersion="7" background="1" saveData="1">
    <dbPr connection="Provider=Microsoft.Mashup.OleDb.1;Data Source=$Workbook$;Location=&quot;จันทบุรี ส ค 65_1&quot;;Extended Properties=&quot;&quot;" command="SELECT * FROM [จันทบุรี ส ค 65_1]"/>
  </connection>
</connections>
</file>

<file path=xl/sharedStrings.xml><?xml version="1.0" encoding="utf-8"?>
<sst xmlns="http://schemas.openxmlformats.org/spreadsheetml/2006/main" count="2180" uniqueCount="726">
  <si>
    <t>บาท/ลบ.ม.</t>
  </si>
  <si>
    <t>แผงจ่ายไฟย่อย(Power house)</t>
  </si>
  <si>
    <t xml:space="preserve">ตู้จ่ายไฟ  พร้อมเมน CB. และ CB.ย่อย ขนาด 24 วงจร </t>
  </si>
  <si>
    <t>อุปกรณ์เบ็ดเตล็ด (พุก, สกรู, ซัพพอร์ท ฯลฯ)</t>
  </si>
  <si>
    <t>รวมทั้งหมดงานแผงจ่ายไฟย่อย</t>
  </si>
  <si>
    <t>10</t>
  </si>
  <si>
    <t>สายไฟแรงต่ำจากตู้จ่ายไฟย่อย(Power house)</t>
  </si>
  <si>
    <t>สายไฟฟ้า VAF-G 2.5/1.5 sq.mm.</t>
  </si>
  <si>
    <t>สายไฟฟ้า VAF 1.5 sq.mm.</t>
  </si>
  <si>
    <t>สายไฟฟ้า VAF 2.5 sq.mm.</t>
  </si>
  <si>
    <t xml:space="preserve">สายไฟฟ้า THW ขนาด 2.5 sq.mm. </t>
  </si>
  <si>
    <t xml:space="preserve">สายไฟฟ้า THW ขนาด 4 sq.mm. </t>
  </si>
  <si>
    <t xml:space="preserve">สายไฟฟ้า NYY ขนาด 2-2.5 sq.mm. </t>
  </si>
  <si>
    <t>ท่อชนิด IMC dia 15 mm.</t>
  </si>
  <si>
    <t>รวมทั้งหมดงานสายป้อนไฟแรงต่ำจากตู้จ่ายไฟย่อย</t>
  </si>
  <si>
    <t>11</t>
  </si>
  <si>
    <t>โคมไฟ (Lighting Fixture)ที่ Power house</t>
  </si>
  <si>
    <t>โคมไฟ 1x125 W MERCURY VAPOUR LAMP(indoor)</t>
  </si>
  <si>
    <t>โคมไฟ 1x125 W MERCURY VAPOUR LAMP(outdoor)</t>
  </si>
  <si>
    <t>โคมฟลูออเรสเซ็นต์ 1x18 วัตต์ ชนิดติดลอยฝาครอบ</t>
  </si>
  <si>
    <t>โคมฟลูออเรสเซ็นต์ 1x36 วัตต์ ชนิดติดลอยฝาครอบ</t>
  </si>
  <si>
    <t>โคมฟลูออเรสเซ็นต์ 2x36 วัตต์ ชนิด ALUMINIUM ANODIZED REFLEXTOR</t>
  </si>
  <si>
    <t>โคม 250 W HIGH PRESSURE SODIUM FLOOD LIGHT</t>
  </si>
  <si>
    <t>โคม 1x60 W INCANDESCENT OUTDOOR LAMINAIRE</t>
  </si>
  <si>
    <t>โคมไฟสนาม 2x25 W พร้อมฐานเสา ที่อาคาร power house</t>
  </si>
  <si>
    <t xml:space="preserve">อุปกรณ์เบ็ดเตล็ด </t>
  </si>
  <si>
    <t>รวมทั้งหมดงานโคมไฟ (Lighting Fixture)</t>
  </si>
  <si>
    <t>12</t>
  </si>
  <si>
    <t>สวิทช์และเต้ารับไฟฟ้า (Power house)</t>
  </si>
  <si>
    <t>Transmission Line (PEA - Power House)</t>
  </si>
  <si>
    <t>เสา คอร. ขนาด 12.0 เมตร</t>
  </si>
  <si>
    <t xml:space="preserve">รีโครสเซอร์ 3 เฟส 22 เควี 560 แอมป์ </t>
  </si>
  <si>
    <t>อุปกรณ์สำหรับแขวนรีโครสเซอร์บนเสาเดี่ยว</t>
  </si>
  <si>
    <t>คอน คอร. ขนาด 120x120x2000 มม.</t>
  </si>
  <si>
    <t>คอน คอร. ขนาด 100x100x2500 มม.</t>
  </si>
  <si>
    <t>ลูกถ้วยแขวนชนิด 52-1</t>
  </si>
  <si>
    <t>ลูก</t>
  </si>
  <si>
    <t>ลูกถ้วย PIN POST TYPE</t>
  </si>
  <si>
    <t>เหล็กประกับคอน</t>
  </si>
  <si>
    <t>แคล้มสแตรนขนาด 185 ต.มม.</t>
  </si>
  <si>
    <t>สายอลูมิเนียมเปลือยขนาด 185 ต.มม.</t>
  </si>
  <si>
    <t>กราวด์ร๊อด</t>
  </si>
  <si>
    <t>แท่ง</t>
  </si>
  <si>
    <t>ลวดเหล็กตีเกลียว 25 ต.มม.</t>
  </si>
  <si>
    <t>เหล็กรับสายล่อฟ้าทางตรงขนาด 65x65x6x2250 มม.</t>
  </si>
  <si>
    <t>เหล็กรับสายล่อฟ้าปลายสายขนาด 100x50x5x2250 มม.</t>
  </si>
  <si>
    <t>เหล็กรับสายล่อฟ้าทางโค้งขนาด 65x65x6x2250 มม.</t>
  </si>
  <si>
    <t>สมอบกคอนกรีตขนาด 550x550x150 มม.</t>
  </si>
  <si>
    <t>อุปกรณ์ฮาร์ดแวร์</t>
  </si>
  <si>
    <t>รวมทั้งหมดงาน Transmission Line (PEA - Power House)</t>
  </si>
  <si>
    <t>2</t>
  </si>
  <si>
    <t>Transmission Line (Power House - Weir)</t>
  </si>
  <si>
    <t>สายอลูมิเนียมเปลือยขนาด 50 ต.มม.</t>
  </si>
  <si>
    <t>รวมทั้งหมดงาน Transmission Line (Power House - Weir)</t>
  </si>
  <si>
    <t>3</t>
  </si>
  <si>
    <t>Transformer Installation (In switchyard)</t>
  </si>
  <si>
    <t>หม้อแปลงไฟฟ้าระบบ 3 เฟส 22-0.4/0.230 kV ขนาด 500 เควีเอ</t>
  </si>
  <si>
    <t>เครื่อง</t>
  </si>
  <si>
    <t>หม้อแปลงไฟฟ้าระบบ 3 เฟส 22-0.4/0.230 kV ขนาด 100 เควีเอ</t>
  </si>
  <si>
    <t>เสา คอร. ขนาด 9.0 เมตร</t>
  </si>
  <si>
    <t>เสา คอร. ขนาด 8.0 เมตร</t>
  </si>
  <si>
    <t>คาน คอร. 150x250x3500 มม.</t>
  </si>
  <si>
    <t>คอน คอร. 100x100x2500 มม.</t>
  </si>
  <si>
    <t>คอน คอร. 120x120x2000 มม.</t>
  </si>
  <si>
    <t>ล่อฟ้าแรงสูง 20-21 kV 5 kA</t>
  </si>
  <si>
    <t>ดร๊อปเอาท์ฟิวส์ 100 A</t>
  </si>
  <si>
    <t>Insulator Pin Post Type 22 kV</t>
  </si>
  <si>
    <t>Insulator Suspension type A Class 52-1 Type 22 kV</t>
  </si>
  <si>
    <t>แท่นหม้อแปลง 2x3 เมตร</t>
  </si>
  <si>
    <t>แท่น</t>
  </si>
  <si>
    <t>รั้วล้อมหม้อแปลงขนาด 5x12 เมตร</t>
  </si>
  <si>
    <t>แท่งกราวด์ 3/4' x 10 '</t>
  </si>
  <si>
    <t>Thermo Well</t>
  </si>
  <si>
    <t>อุปกรณ์เบ็ดเตล็ด</t>
  </si>
  <si>
    <t>รวมทั้งหมดงาน Transformer Installation (Power House)</t>
  </si>
  <si>
    <t>4</t>
  </si>
  <si>
    <t>Transformer Installation (Weir)</t>
  </si>
  <si>
    <t>หม้อแปลงไฟฟ้าระบบ 3 เฟส 22-0.4/0.230 kV ขนาด 50 เควีเอ</t>
  </si>
  <si>
    <t>คาน คอร. 150x250x3200 มม.</t>
  </si>
  <si>
    <t>คอน คอร. 100x100x3200 มม.</t>
  </si>
  <si>
    <t>รวมทั้งหมดงาน Transformer Installation (Weir)</t>
  </si>
  <si>
    <t>5</t>
  </si>
  <si>
    <t>สายไฟเมนแรงต่ำจากหม้อแปลง - ตู้ MDB - ตู้จ่ายไฟย่อย(ฝาย)</t>
  </si>
  <si>
    <t xml:space="preserve">สายไฟฟ้า THW ขนาด 50 sq.mm. </t>
  </si>
  <si>
    <t>ท่อชนิด IMC dia 65 mm.</t>
  </si>
  <si>
    <t>อุปกรณ์เบ็ดเตล็ด (ข้อต่อ, ข้องอ, แคล้มยึดท่อ ฯลฯ)</t>
  </si>
  <si>
    <t>รวมทั้งหมดงานสายไฟเมนแรงต่ำจากตู้ MDB ไปยังตู้จ่ายไฟย่อย</t>
  </si>
  <si>
    <t>6</t>
  </si>
  <si>
    <t>รายการ</t>
  </si>
  <si>
    <t>หน่วย</t>
  </si>
  <si>
    <t>ปริมาณ</t>
  </si>
  <si>
    <t>ราคาต่อหน่วย</t>
  </si>
  <si>
    <t>จำนวนเงิน</t>
  </si>
  <si>
    <t>เหมาจ่าย</t>
  </si>
  <si>
    <t>ม.</t>
  </si>
  <si>
    <t>ตร.ม.</t>
  </si>
  <si>
    <t>รวมเงิน (ยอดยกไป)</t>
  </si>
  <si>
    <t>ลบ.ม.</t>
  </si>
  <si>
    <t>ราคารวม</t>
  </si>
  <si>
    <t>(บาท)</t>
  </si>
  <si>
    <t>งานโยธา</t>
  </si>
  <si>
    <t>แห่ง</t>
  </si>
  <si>
    <t>งานคอนกรีตหยาบ</t>
  </si>
  <si>
    <t>กก.</t>
  </si>
  <si>
    <t>ชุด</t>
  </si>
  <si>
    <t>กลุ่มที่</t>
  </si>
  <si>
    <t>รายละเอียดงาน</t>
  </si>
  <si>
    <t>ปริมาณงาน</t>
  </si>
  <si>
    <t>ราคาค่าก่อสร้าง (บาท)</t>
  </si>
  <si>
    <t>งานถางป่า ขุดตอ และรากไม้</t>
  </si>
  <si>
    <t>งานขุดเปิดหน้าดิน</t>
  </si>
  <si>
    <t>งานขุดขนย้ายดิน</t>
  </si>
  <si>
    <t>รวมเงินงานหมวดที่ 5</t>
  </si>
  <si>
    <t>หมวดที่</t>
  </si>
  <si>
    <t>รายการงาน</t>
  </si>
  <si>
    <t>รวมเงินงานกลุ่มที่ 1</t>
  </si>
  <si>
    <t>งานคอนกรีต</t>
  </si>
  <si>
    <t>รวมเงินงานหมวดที่ 4</t>
  </si>
  <si>
    <t>งานหินเรียง</t>
  </si>
  <si>
    <t>หมวดที่ 7 งานคอนกรีต</t>
  </si>
  <si>
    <t>งานคอนกรีตไม่รวมเหล็กเสริม</t>
  </si>
  <si>
    <t>งานเหล็กเสริมคอนกรีต</t>
  </si>
  <si>
    <t>1)</t>
  </si>
  <si>
    <t>2)</t>
  </si>
  <si>
    <t>3)</t>
  </si>
  <si>
    <t>4)</t>
  </si>
  <si>
    <t>รวมเงินงานหมวดที่ 7</t>
  </si>
  <si>
    <t>รวมเงินงานหมวดที่ 10</t>
  </si>
  <si>
    <t>รวมเงินงานหมวดที่ 2</t>
  </si>
  <si>
    <t>รวมเงิน (ยอดยกมา)</t>
  </si>
  <si>
    <t>รวมเงินงานหมวดที่ 11</t>
  </si>
  <si>
    <t>หมวดที่ 11 งานท่อเหล็ก</t>
  </si>
  <si>
    <t>งานท่อเหล็ก</t>
  </si>
  <si>
    <t>ประตู D2</t>
  </si>
  <si>
    <t>ประตู D3</t>
  </si>
  <si>
    <t>6)</t>
  </si>
  <si>
    <t>หน้าต่าง W1</t>
  </si>
  <si>
    <t>หน้าต่าง W2</t>
  </si>
  <si>
    <t>หน้าต่าง W3</t>
  </si>
  <si>
    <t>รวม</t>
  </si>
  <si>
    <t>ต้น</t>
  </si>
  <si>
    <t>=</t>
  </si>
  <si>
    <t>รวมทั้งสิ้น</t>
  </si>
  <si>
    <t>เหมา</t>
  </si>
  <si>
    <t>งานจัดหาและติดตั้ง Travelling Crane ขนาด 16 ตัน</t>
  </si>
  <si>
    <t>งานจัดหาและติดตั้ง Travelling Crane ขนาด 2 ตัน</t>
  </si>
  <si>
    <t>หมายเหตุ</t>
  </si>
  <si>
    <t>ที่</t>
  </si>
  <si>
    <t>งานจัดหาและติดตั้ง Butterfly Valve ขนาด 1,500 มม.และ Bypass Pipe &amp; Gate Valve</t>
  </si>
  <si>
    <t>สยามซินดิเคท</t>
  </si>
  <si>
    <t>เทคโนโลยี</t>
  </si>
  <si>
    <t>Tel: 02 7336080-99</t>
  </si>
  <si>
    <t>งานจัดหาและติดตั้ง Air Relief Valve ขนาด 150 มม. ( High Speed Air Valve )</t>
  </si>
  <si>
    <t>งานจัดหาและติดตั้ง Air Relief Valve ขนาด 200 มม. ( High Speed Air Valve )</t>
  </si>
  <si>
    <t>งานจัดหาและติดตั้ง Gate Valve ขนาด 300 มม. ( Rising Stem )</t>
  </si>
  <si>
    <t>งานจัดหาและติดตั้ง Gate Valve ขนาด 150 มม. ( Rising Stem )</t>
  </si>
  <si>
    <t>งานจัดหาและติดตั้ง Pressure Relief Valve ขนาด 600 มม. ( Quick Relief Valve )</t>
  </si>
  <si>
    <t>งานจัดหาและติดตั้ง Dismanting Joint ขนาด 1,500 mm. x 722 mm. L</t>
  </si>
  <si>
    <t>ค่าแรง</t>
  </si>
  <si>
    <t>ราคารวมทั้งสิ้น</t>
  </si>
  <si>
    <t>งานระบบท่อน้ำดี-ท่อน้ำเสีย</t>
  </si>
  <si>
    <t xml:space="preserve"> - งานหินทิ้งและรองพื้น</t>
  </si>
  <si>
    <t>ตู้ควบคุมไฟถนนบริเวณอาคาร power house</t>
  </si>
  <si>
    <t>ตู้ควบคุมไฟถนนบริเวณ Weir</t>
  </si>
  <si>
    <t>คอนเน็คเตอร์ ขนาด 35-50 ต.มม.</t>
  </si>
  <si>
    <t>โคมไฟแสงจันทร์ 80 W พร้อมฐานเสา ที่อาคาร Weir 5 ชุด</t>
  </si>
  <si>
    <t>สายอลูมิเนียมตีเกลียวหุ้มฉนวน ขนาด 50 ต.มม.</t>
  </si>
  <si>
    <t>แร็ค 2 ช่อง</t>
  </si>
  <si>
    <t>แร็ค 3 ช่อง</t>
  </si>
  <si>
    <t>รวมทั้งหมดงานระบบไฟถนน</t>
  </si>
  <si>
    <t>14</t>
  </si>
  <si>
    <t>ระบบจำหน่ายแรงต่ำจ่ายไฟให้บ้านพักที่ Power house</t>
  </si>
  <si>
    <t>เสาคอนกรีตอัดแรงขนาด 9 เมตร</t>
  </si>
  <si>
    <t>แร็ค 4 ช่อง</t>
  </si>
  <si>
    <t>ล่อฟ้าแรงต่ำ</t>
  </si>
  <si>
    <t>รวมทั้งหมดงานระบบจำหน่ายแรงต่ำ</t>
  </si>
  <si>
    <t>สรุปค่าใช้จ่าย</t>
  </si>
  <si>
    <t>สายเมนแรงต่ำจากหม้อแปลง-ตู้MDB-ตู้จ่ายไฟย่อย(Pwr house)</t>
  </si>
  <si>
    <t>สายเมนแรงต่ำจากหม้อแปลง - ตู้สวิตช์บอร์ดที่ Weir</t>
  </si>
  <si>
    <t>รวมทั้งหมดงานระบบไฟฟ้า</t>
  </si>
  <si>
    <t>งานรื้อย้ายอาคารเดิม</t>
  </si>
  <si>
    <t>หมวดที่ 15 งานรื้อย้ายอาคารเดิม</t>
  </si>
  <si>
    <t>5)</t>
  </si>
  <si>
    <t>งานปูแผ่น Metal Sheet</t>
  </si>
  <si>
    <t>หมวดที่ 16 งานอุปกรณ์ชลศาสตร์</t>
  </si>
  <si>
    <t>งานดินถมบดอัดแน่น</t>
  </si>
  <si>
    <t>งานพื้น</t>
  </si>
  <si>
    <t>พื้นขัดหยาบ</t>
  </si>
  <si>
    <t>สายชำระ</t>
  </si>
  <si>
    <t>ลำดับ</t>
  </si>
  <si>
    <t>รวมราคา</t>
  </si>
  <si>
    <t>งาน PVC Waterstop "A"</t>
  </si>
  <si>
    <t>งาน Sealing Compound</t>
  </si>
  <si>
    <t>งานจัดหาและติดตั้ง Gate Valve ขนาด 500 มม. ( Rising Stem )</t>
  </si>
  <si>
    <t>กม.</t>
  </si>
  <si>
    <t>งานจัดหาและติดตั้ง Travelling Crane ขนาด 5 ตัน</t>
  </si>
  <si>
    <t>งานจัดหาและติดตั้ง High Pressure Slide Gate 1.5x1.5 ม. พร้อมอุปกรณ์ประกอบ</t>
  </si>
  <si>
    <t xml:space="preserve"> - ค่า Travelling Crane</t>
  </si>
  <si>
    <t>( คิดเท่ากับ ปริมาณงานคอนกรีตของอาคารใหม่ )</t>
  </si>
  <si>
    <t>ใช้ 20% ของราคาต่อหน่วยของคอนกรีตเสริมเหล็ก</t>
  </si>
  <si>
    <t xml:space="preserve"> - ราคาคอนกรีตไม่เสริมเหล็ก</t>
  </si>
  <si>
    <t xml:space="preserve"> - หักค่าเหล็กเสริมฯ (เมื่อนำไปขาย)</t>
  </si>
  <si>
    <t>รวมราคาคอนกรีตเสริมเหล็ก</t>
  </si>
  <si>
    <t>ราคาค่ารื้อย้ายอาคารสลายพลังงาน</t>
  </si>
  <si>
    <t xml:space="preserve"> - งานดินขุดด้วยเครื่องจักร</t>
  </si>
  <si>
    <t xml:space="preserve"> - งานคอนกรีตเสริมเหล็ก</t>
  </si>
  <si>
    <t>งานตะแกรงดักผงขนาด 4"</t>
  </si>
  <si>
    <t>14. งานไฟฟ้า</t>
  </si>
  <si>
    <t>รวมค่าดำเนินการ</t>
  </si>
  <si>
    <t>และกำไร</t>
  </si>
  <si>
    <t>14. งานระบบไฟฟ้า</t>
  </si>
  <si>
    <t>1</t>
  </si>
  <si>
    <t>Total</t>
  </si>
  <si>
    <t>LS</t>
  </si>
  <si>
    <t>set</t>
  </si>
  <si>
    <t>ตู้เมน MDB (Power House)</t>
  </si>
  <si>
    <t>3.1.1.1 ตู้เมน MDB (Main Distribution Board)</t>
  </si>
  <si>
    <t>ตู้เหล็กพร้อมพ่นสี ขนาด 0.8x2.2x1.0 เมตร</t>
  </si>
  <si>
    <t>บัสบาร์ทองแดงพร้อมซัพพอร์ท</t>
  </si>
  <si>
    <t>3.1.1.2 Molded Case Circuit Breaker (MCCB)</t>
  </si>
  <si>
    <t>- 3P 200AT/250AF</t>
  </si>
  <si>
    <t>- 3P 100AT/100AF</t>
  </si>
  <si>
    <t>- 3P 50AT/100AF</t>
  </si>
  <si>
    <t>Ammeter 0 - 200 A</t>
  </si>
  <si>
    <t>Amp Selector Switch</t>
  </si>
  <si>
    <t>CT 200/5 A</t>
  </si>
  <si>
    <t>Volt meter 0-500 V</t>
  </si>
  <si>
    <t>Volt Selector Switch</t>
  </si>
  <si>
    <t>Watt Meter</t>
  </si>
  <si>
    <t>Watt - Hour Meter</t>
  </si>
  <si>
    <t xml:space="preserve"> ฟิวส์ควบคุม (Control Fuse)</t>
  </si>
  <si>
    <t xml:space="preserve"> หลอดไฟ  (Pilot Lamp)</t>
  </si>
  <si>
    <t>อุปกรณ์เบ็ดเตล็ดประกอบตู้</t>
  </si>
  <si>
    <t>รวมทั้งหมดงานตู้เมน MDB (Power House)</t>
  </si>
  <si>
    <t>7</t>
  </si>
  <si>
    <t>Weir Site Power Supply Switch Board</t>
  </si>
  <si>
    <t>ตู้เหล็กพร้อมพ่นสี ขนาด 1.4x2.0x0.5 เมตร</t>
  </si>
  <si>
    <t>- 3P 40AT/50AF</t>
  </si>
  <si>
    <t>รวมทั้งหมดงานตู้เมน MDB (Weir)</t>
  </si>
  <si>
    <t>8</t>
  </si>
  <si>
    <t>9</t>
  </si>
  <si>
    <t>หมวดที่ 14 งานระบบไฟฟ้า</t>
  </si>
  <si>
    <t>PVC Waterstop Type "B"</t>
  </si>
  <si>
    <t>PVC waterstop Type "B"</t>
  </si>
  <si>
    <t>5.11(1)</t>
  </si>
  <si>
    <t>รวมเงินงานกลุ่มที่ 5</t>
  </si>
  <si>
    <t>รวมเงินงานหมวดที่ 8</t>
  </si>
  <si>
    <t>ท่อน</t>
  </si>
  <si>
    <t>งานระบบไฟฟ้า</t>
  </si>
  <si>
    <t>เมตร</t>
  </si>
  <si>
    <t>ทาสีผนังภายนอก</t>
  </si>
  <si>
    <t>ทาสีผนังภายใน</t>
  </si>
  <si>
    <t>งานประตูและหน้าต่าง</t>
  </si>
  <si>
    <t>ประตู D1</t>
  </si>
  <si>
    <t>งานหลังคา</t>
  </si>
  <si>
    <t>งานโครงหลังคา</t>
  </si>
  <si>
    <t>อัน</t>
  </si>
  <si>
    <t>งานสุขภัณฑ์</t>
  </si>
  <si>
    <t>กระจกเงา</t>
  </si>
  <si>
    <t>หมวดที่ 2 งานถางป่า ขุดตอ และงานเปิดหน้าดิน</t>
  </si>
  <si>
    <t>หมวดที่ 5 งานถมบดอัดดิน</t>
  </si>
  <si>
    <t>หมวดที่ 4 งานขุดดินและขุด-ระเบิดหิน</t>
  </si>
  <si>
    <t>งานถางป่า ขุดตอ และงานเปิดหน้าดิน</t>
  </si>
  <si>
    <t>งานขุดดินและขุด-ระเบิดหิน</t>
  </si>
  <si>
    <t>Cable Trench Type "A"</t>
  </si>
  <si>
    <t>-</t>
  </si>
  <si>
    <t>2.4(1)</t>
  </si>
  <si>
    <t>2.4(2)</t>
  </si>
  <si>
    <t>ชักโครก</t>
  </si>
  <si>
    <t>อ่างล้างหน้า</t>
  </si>
  <si>
    <t>งาน Cable Trench พร้อมฝาปิด</t>
  </si>
  <si>
    <t>PVC Waterstop " B "</t>
  </si>
  <si>
    <t>งาน</t>
  </si>
  <si>
    <t>จำนวน</t>
  </si>
  <si>
    <t>ราคา</t>
  </si>
  <si>
    <t>เหมารวม</t>
  </si>
  <si>
    <t>รายละเอียด</t>
  </si>
  <si>
    <t>วัสดุ</t>
  </si>
  <si>
    <t>สวิทช์ทางเดียว 250V, 16A ฝาครอบพลาสติกสีขาว</t>
  </si>
  <si>
    <t xml:space="preserve"> -1 ช่อง</t>
  </si>
  <si>
    <t xml:space="preserve"> -2 ช่อง</t>
  </si>
  <si>
    <t xml:space="preserve"> -3 ช่อง</t>
  </si>
  <si>
    <t>เต้ารับไฟฟ้าเดี่ยว 250V, 15A ฝาครอบพลาสติกสีขาว</t>
  </si>
  <si>
    <t>เต้ารับไฟฟ้าคู่ 250V, 15A ฝาครอบพลาสติกสีขาว</t>
  </si>
  <si>
    <t>พัดลมระบายอากาศ</t>
  </si>
  <si>
    <t>รวมทั้งหมดงานสวิทช์และเต้ารับไฟฟ้า</t>
  </si>
  <si>
    <t>13</t>
  </si>
  <si>
    <t>ระบบไฟถนนจาก Power house -Weir</t>
  </si>
  <si>
    <t>หลักเกณฑ์การคำนวณราคางานต้นทุนต่อหน่วย</t>
  </si>
  <si>
    <t>ต่อหน่วย</t>
  </si>
  <si>
    <t>บาท</t>
  </si>
  <si>
    <t>ขอใช้</t>
  </si>
  <si>
    <t>CS Flow Solution</t>
  </si>
  <si>
    <t>ค่าวัสดุพร้อมขนส่งถึงสถานที่ก่อสร้าง</t>
  </si>
  <si>
    <t>Tel: 029484183-4</t>
  </si>
  <si>
    <t>ค่าติดตั้ง (30%)</t>
  </si>
  <si>
    <t xml:space="preserve"> - ค่าประกอบ ติดตั้ง</t>
  </si>
  <si>
    <t>โครงการไฟฟ้าพลังน้ำขนาดเล็กน้ำปัว จังหวัดน่าน</t>
  </si>
  <si>
    <t>โครงการไฟฟ้าพลังน้ำขนาดเล็กท้ายน้ำปัว จังหวัดน่าน</t>
  </si>
  <si>
    <t>ราคาสินค้าเฉลี่ยวัสดุก่อสร้าง (ไม่รวมภาษี) ของจังหวัดน่าน  เดือนเมษายน ปี 2560</t>
  </si>
  <si>
    <t>งานขุดหินผุหรือดินขุดยาก</t>
  </si>
  <si>
    <t>งานขุด-ระเบิดหิน</t>
  </si>
  <si>
    <t>4.7(1)</t>
  </si>
  <si>
    <t>4.7(2)</t>
  </si>
  <si>
    <t>หมวดที่ 5 งานถมบดอัด</t>
  </si>
  <si>
    <t xml:space="preserve">งานถมวัสดุบดอัดแน่น </t>
  </si>
  <si>
    <t>5.11(2)</t>
  </si>
  <si>
    <t xml:space="preserve">งานถมวัสดุกลับบดอัดแน่น </t>
  </si>
  <si>
    <t>หมวดที่ 8 งานป้องกัน และเพิ่มเสถียรภาพลาดงานขุด</t>
  </si>
  <si>
    <t>8.8(3)</t>
  </si>
  <si>
    <t>หมวดที่ 10 งานเหล็กและอุปกรณ์ชลศาสตร์</t>
  </si>
  <si>
    <t>10.13(1)</t>
  </si>
  <si>
    <t>งานจัดหาและติดตั้งราวกันตก</t>
  </si>
  <si>
    <t>งานจัดหาและติดตั้งบันไดลิง</t>
  </si>
  <si>
    <t>7.16(1)</t>
  </si>
  <si>
    <t>7.16(2)</t>
  </si>
  <si>
    <t>7.16(3)</t>
  </si>
  <si>
    <t>7.16(4)</t>
  </si>
  <si>
    <t>งาน Waterstop type A</t>
  </si>
  <si>
    <t>งาน Joint sealer</t>
  </si>
  <si>
    <t>7.16(6)</t>
  </si>
  <si>
    <t>10.13(4)</t>
  </si>
  <si>
    <t>11.18(2)</t>
  </si>
  <si>
    <t>11.18(1)</t>
  </si>
  <si>
    <t>ประตู D4</t>
  </si>
  <si>
    <t>ประตู D5</t>
  </si>
  <si>
    <t>งานผนัง</t>
  </si>
  <si>
    <t>งานฝ้าเพดานยิปซั่มโครงอลูมิเนียม</t>
  </si>
  <si>
    <t>งานป้องกัน และเพิ่มเสถียรภาพลาดงานขุด</t>
  </si>
  <si>
    <t>งานท่อ และรูระบายน้ำ</t>
  </si>
  <si>
    <t xml:space="preserve"> - Side Drain</t>
  </si>
  <si>
    <t xml:space="preserve"> - Under Drain</t>
  </si>
  <si>
    <t>Cable Trench Type "B"</t>
  </si>
  <si>
    <t>รวมเงินงานกลุ่มที่ 4</t>
  </si>
  <si>
    <t>งานถมบดอัด</t>
  </si>
  <si>
    <t>งานเหล็กและอุปกรณ์ชลศาสตร์</t>
  </si>
  <si>
    <t>รวมเป็น</t>
  </si>
  <si>
    <t>หมวดงานชลประทาน</t>
  </si>
  <si>
    <t>รวมเงินค่าก่อสร้างหมวดงานชลประทาน</t>
  </si>
  <si>
    <t>งาน Elastic Sealer</t>
  </si>
  <si>
    <t>พื้นเคลือบอีพอกซี่</t>
  </si>
  <si>
    <t>UNIT RATE</t>
  </si>
  <si>
    <t>BAHT/UNIT</t>
  </si>
  <si>
    <t>10.13(2)</t>
  </si>
  <si>
    <t>11.18(6)</t>
  </si>
  <si>
    <t>รายการ
ที่</t>
  </si>
  <si>
    <t>พื้นกระเบื้องกันลื่น 12"x12"</t>
  </si>
  <si>
    <t>วิวรรธน์</t>
  </si>
  <si>
    <t>ยาว (ม.)</t>
  </si>
  <si>
    <t>กว้าง (ม.)</t>
  </si>
  <si>
    <t>ตร.ม. / ยาว (ม.)</t>
  </si>
  <si>
    <t>ลบ.ม. / ยาว (ม.)</t>
  </si>
  <si>
    <t>โครงการไฟฟ้าพลังน้ำคลองทุ่งเพล 2</t>
  </si>
  <si>
    <t xml:space="preserve">หมวดที่ 12 การก่อสร้างอาคารควบคุม </t>
  </si>
  <si>
    <t>10.12(1)</t>
  </si>
  <si>
    <t>หน้าต่าง W4</t>
  </si>
  <si>
    <t>12.11(1)</t>
  </si>
  <si>
    <t>10.12(2)</t>
  </si>
  <si>
    <t>งานก่อสร้างอาคารควบคุม</t>
  </si>
  <si>
    <t>งานคอนกรีตไม่รวมเหล็กเสริม (Thrust Block, Anchor Block ,  Pipe Support)</t>
  </si>
  <si>
    <t xml:space="preserve">งานจัดหาและติดตั้ง ท่อเหล็กเหนียว Ø 600 มม. ความหนา 9 มม. </t>
  </si>
  <si>
    <t>งานท่อเหล็กโค้ง Ø 800 มม. หนา 9 มม.</t>
  </si>
  <si>
    <t>งาน Bluck Head Gate</t>
  </si>
  <si>
    <t xml:space="preserve"> </t>
  </si>
  <si>
    <t>m</t>
  </si>
  <si>
    <t>รวมเงินงานกลุ่มที่ 3</t>
  </si>
  <si>
    <t>รวมเงินงานกลุ่มที่ 2</t>
  </si>
  <si>
    <t xml:space="preserve"> งานสายส่งไฟฟ้าแรงสูง</t>
  </si>
  <si>
    <t>4.7(3)</t>
  </si>
  <si>
    <t>7.16(5)</t>
  </si>
  <si>
    <t>รวมเงินงานหมวดที่ 12</t>
  </si>
  <si>
    <t>14.13 (1)</t>
  </si>
  <si>
    <t>14.13 (2)</t>
  </si>
  <si>
    <t>14.13 (3)</t>
  </si>
  <si>
    <t>14.13 (4)</t>
  </si>
  <si>
    <t>11.18(3)</t>
  </si>
  <si>
    <t>11.18(4)</t>
  </si>
  <si>
    <t>11.18(5)</t>
  </si>
  <si>
    <t>11.18(7)</t>
  </si>
  <si>
    <t>11.18(8)</t>
  </si>
  <si>
    <t>11.18(9)</t>
  </si>
  <si>
    <t>8.8(1)</t>
  </si>
  <si>
    <t xml:space="preserve"> งานโยธา (ส่วนที่ 1)</t>
  </si>
  <si>
    <t>งานอุปกรณ์เครื่องจักรกลและไฟฟ้า (ส่วนที่ 2)</t>
  </si>
  <si>
    <t>รวมราคาย่อย</t>
  </si>
  <si>
    <t>ภาษีมูลค่าเพิ่ม 7%</t>
  </si>
  <si>
    <t>ส่วนที่ 2</t>
  </si>
  <si>
    <t>ตารางแสดงปริมาณงานและราคา</t>
  </si>
  <si>
    <t>รายการเครื่องผลิตไฟฟ้ากังหันน้ำและชุดควบคุม</t>
  </si>
  <si>
    <t>งานโยธา งานอุปกรณ์ไฟฟ้า-เครื่องจักรกลและงานสายส่งไฟฟ้าแรงสูง</t>
  </si>
  <si>
    <t>ส่วนที่ 1</t>
  </si>
  <si>
    <t xml:space="preserve">หมวดงานชลประทาน </t>
  </si>
  <si>
    <t>รวมเงินงานกลุ่มที่ 6</t>
  </si>
  <si>
    <t>กลุ่มที่ 1 : งานทั่วไปและงานสาธารณูปโภคบริเวณโรงไฟฟ้า</t>
  </si>
  <si>
    <t>งานก่อสร้างอาคารสำนักงาน</t>
  </si>
  <si>
    <t>งานลานอเนกประสงค์พร้อมส่วนประกอบและแสงสว่าง</t>
  </si>
  <si>
    <t>หมวดงานอาคาร</t>
  </si>
  <si>
    <t>พร้อมทดสอบ</t>
  </si>
  <si>
    <t xml:space="preserve">การก่อสร้างอาคารควบคุม </t>
  </si>
  <si>
    <t>รวมเงินงานกลุ่มที่ 2 หมวดงานอาคาร</t>
  </si>
  <si>
    <t>รวมเงินค่าก่อสร้างหมวดงานอาคาร</t>
  </si>
  <si>
    <t>โคมไฟ สวิทช์ เต้ารับไฟฟ้า พร้อมงานเดินสายไฟฟ้าจาก LP (Powerhouse)</t>
  </si>
  <si>
    <t>ระบบไฟถนนบริเวณ Powerhouse</t>
  </si>
  <si>
    <t>งานพื้นฐานราก และรั้ว SWITCHYARD</t>
  </si>
  <si>
    <t xml:space="preserve"> Total Price of Equipment</t>
  </si>
  <si>
    <t xml:space="preserve"> Total Price of Maintenance Tools and Instruments</t>
  </si>
  <si>
    <t xml:space="preserve"> Price of Erection</t>
  </si>
  <si>
    <t xml:space="preserve"> Price of Field Performance Tests</t>
  </si>
  <si>
    <t>Turbine and Governor</t>
  </si>
  <si>
    <t>(1) Turbine</t>
  </si>
  <si>
    <t>Set</t>
  </si>
  <si>
    <t>Inlet Valve</t>
  </si>
  <si>
    <t>(1) Inet Valve and Bypass Valve</t>
  </si>
  <si>
    <t>Mechanical Auxiliary Equipment</t>
  </si>
  <si>
    <t>System</t>
  </si>
  <si>
    <t>Sub - Total</t>
  </si>
  <si>
    <t>Item No.</t>
  </si>
  <si>
    <t>Details</t>
  </si>
  <si>
    <t>Quantity</t>
  </si>
  <si>
    <t>Unit</t>
  </si>
  <si>
    <t>(Baht)</t>
  </si>
  <si>
    <t>Control, Protection and Alarm System</t>
  </si>
  <si>
    <t>(1) Control, Protection and Alarm Equipment</t>
  </si>
  <si>
    <t>Lot</t>
  </si>
  <si>
    <t>ตู้ควบคุมไฟฟ้าแสงสว่าง พร้อมอุปกรณ์ประกอบ และติดตั้ง</t>
  </si>
  <si>
    <t xml:space="preserve">โคมไฟฟ้าถนน LED ขนาด 50W </t>
  </si>
  <si>
    <t>พร้อมติดตั้งคาร์ทริคฟิวส์กันฝน, กิ่งโคมชุบกาวาไนซ์</t>
  </si>
  <si>
    <t>ขาจับกิ่งโคมแบบปรับได้ชุบกาวาไนซ์</t>
  </si>
  <si>
    <t>สายไฟฟ้าต่อเข้าโคม และอุปกรณ์ประกอบครบชุด</t>
  </si>
  <si>
    <t>สาย THW-A 50 sq.mm. พร้อมอุปกรณ์ประกอบ</t>
  </si>
  <si>
    <t>แรค พร้อมลูกถ้วย 4 ชุด และอุปกรณ์ประกอบ</t>
  </si>
  <si>
    <t>แรค พร้อมลูกถ้วย 2 ชุด และอุปกรณ์ประกอบ</t>
  </si>
  <si>
    <t>งานระบบไฟฟ้าสาธารณะสำหรับชุมชนรอบโรงไฟฟ้า ประกอบไปด้วย</t>
  </si>
  <si>
    <t>Electrical Equipment</t>
  </si>
  <si>
    <t>(2) Network Communication System with Accessories</t>
  </si>
  <si>
    <t>โครงการไฟฟ้าพลังน้ำขนาดเล็กมากท้ายเขื่อนพลวง 1</t>
  </si>
  <si>
    <t>โครงการไฟฟ้าพลังน้ำขนาดเล็กมากท้ายเขื่อนพลวง 2</t>
  </si>
  <si>
    <t>(4) Control Console and Chair</t>
  </si>
  <si>
    <t>(5) Master Clock System with Digital Clock</t>
  </si>
  <si>
    <t>(6) A3 Laser Printer With Desk</t>
  </si>
  <si>
    <t>โครงการไฟฟ้าพลังน้ำคลองทุ่งเพล ตำบลพลวง อำเภอเขาคิชฌกูฏ จังหวัดจันทบุรี</t>
  </si>
  <si>
    <t>11.18(10)</t>
  </si>
  <si>
    <t>11.18(11)</t>
  </si>
  <si>
    <t>หน้าต่าง W5</t>
  </si>
  <si>
    <t>0.60 x 0.60 m. Gypsum Board with Aluminium T-Bar</t>
  </si>
  <si>
    <t xml:space="preserve">Septic Tank </t>
  </si>
  <si>
    <t>Cable Trench Type "C"</t>
  </si>
  <si>
    <t>Cable Trench Type "D"</t>
  </si>
  <si>
    <t>ผนัง 1 งานผนังอิฐก่อฉาบปูน</t>
  </si>
  <si>
    <t>ผนัง 2 บุกระเบื้อง 8" x 8"</t>
  </si>
  <si>
    <t>(2) Hydraulic Governing System</t>
  </si>
  <si>
    <t>(3) PLC Governor Cubicle</t>
  </si>
  <si>
    <t>(1) Generator with Flywheel</t>
  </si>
  <si>
    <t>ระบบโซล่าเซลล์ติดตั้งบนหลังคาบริเวณอาคารสำนักงานพร้อมส่วนประกอบอื่นๆ 10 kW</t>
  </si>
  <si>
    <t>ระบบโซล่าเซลล์ติดตั้งบนหลังคาบริเวณโรงไฟฟ้าพร้อมส่วนประกอบอื่นๆ 10 kW</t>
  </si>
  <si>
    <t xml:space="preserve">งานจัดหาและติดตั้ง ท่อเหล็กเหนียว Ø 800 มม. ความหนา 12.7 มม. </t>
  </si>
  <si>
    <t>งานแผ่น Geotextile</t>
  </si>
  <si>
    <t>งานคอนกรีตผสมหินใหญ่</t>
  </si>
  <si>
    <t>หมวดงานทาง</t>
  </si>
  <si>
    <t>หม้อแปลง 30 kVA 3 เฟส พร้อมชุดฟิวส์ อุปกรณ์ประกอบ และติดตั้ง</t>
  </si>
  <si>
    <t>แรค พร้อมลูกถ้วย 1 ชุด และอุปกรณ์ประกอบ</t>
  </si>
  <si>
    <t>รวมราคาค่าก่อสร้างโครงการไฟฟ้าพลังน้ำคลองทุ่งเพล 2 ทั้งสิ้น</t>
  </si>
  <si>
    <t>งานระบบโซล่าเซลล์บนหลังคา</t>
  </si>
  <si>
    <t>รวมเงินงานระบบโซล่าเซลล์บนหลังคา</t>
  </si>
  <si>
    <t>รวมเงินค่าก่อสร้างหมวดงานทาง</t>
  </si>
  <si>
    <t>รายการที่</t>
  </si>
  <si>
    <t>งานเหล็ก</t>
  </si>
  <si>
    <t>Gantry Crane 5 Tons</t>
  </si>
  <si>
    <t>งานเหล็กแพลตฟอร์ม (STEEL PLATFORM)</t>
  </si>
  <si>
    <t>งานติดตั้ง Hatchway ขนาด 3.84 x 3.44 ม.</t>
  </si>
  <si>
    <t>งานติดตั้ง Hatchway ขนาด 2.94 x 2.62 ม.</t>
  </si>
  <si>
    <t>งานจัดหาและติดตั้ง Gate Valve ขนาด Ø 800 mm.</t>
  </si>
  <si>
    <t>งานจัดหาและติดตั้ง Gate Valve ขนาด Ø 1,500 mm.</t>
  </si>
  <si>
    <t xml:space="preserve">ส่วนที่ 1 </t>
  </si>
  <si>
    <t>ท่อส่งน้ำ (Penstock)</t>
  </si>
  <si>
    <t>อาคารโรงไฟฟ้า (Power Box)</t>
  </si>
  <si>
    <t>งานสายส่งไฟฟ้าแรงสูง</t>
  </si>
  <si>
    <t>หมวดที่ 3 งานขุดดินและขุด-ระเบิดหิน</t>
  </si>
  <si>
    <t>3.4(1)</t>
  </si>
  <si>
    <t>3.4(2)</t>
  </si>
  <si>
    <t>รวมเงินงานหมวดที่ 3</t>
  </si>
  <si>
    <t>หมวดที่ 4 งานถมบดอัด</t>
  </si>
  <si>
    <t>4.11(1)</t>
  </si>
  <si>
    <t>หมวดที่ 5 งานคอนกรีต</t>
  </si>
  <si>
    <t>5.16(1)</t>
  </si>
  <si>
    <t>5.16(2)</t>
  </si>
  <si>
    <t>5.16(3)</t>
  </si>
  <si>
    <t>5.16(4)</t>
  </si>
  <si>
    <t>หมวดที่ 6 งานเหล็กและอุปกรณ์ชลศาสตร์</t>
  </si>
  <si>
    <t>6.12(1)</t>
  </si>
  <si>
    <t>งานจัดหาและติดตั้ง Butterfly valve Ø 600 มม.</t>
  </si>
  <si>
    <t>6.12(2)</t>
  </si>
  <si>
    <t>งานจัดหาและติดตั้ง Reducing valve Ø 600 มม.</t>
  </si>
  <si>
    <t>รวมเงินงานหมวดที่ 6</t>
  </si>
  <si>
    <t>หมวดที่ 7 งานท่อเหล็ก</t>
  </si>
  <si>
    <t>7.17(1)</t>
  </si>
  <si>
    <t xml:space="preserve">งานจัดหาและติดตั้ง ท่อเหล็กเหนียว Ø 600 มม. ความหนา 6 มม. </t>
  </si>
  <si>
    <t>7.17(2)</t>
  </si>
  <si>
    <t xml:space="preserve">งานจัดหาและติดตั้ง ท่อเหล็กเหนียว Ø 500 มม. ความหนา 6 มม. </t>
  </si>
  <si>
    <t>7.17(3)</t>
  </si>
  <si>
    <t>งานท่อลดจากขนาด 600 มม. เป็น 500 มม.</t>
  </si>
  <si>
    <t>7.17(4)</t>
  </si>
  <si>
    <t>งานท่อแยก Wye Branch จากขนาด 600 มม. เป็น 600 มม.</t>
  </si>
  <si>
    <t>7.17(5)</t>
  </si>
  <si>
    <t>MECHANICAL COUPLING  ขนาด 0.60 ม.</t>
  </si>
  <si>
    <t>7.17(6)</t>
  </si>
  <si>
    <t>งานเหล็กยึดและรองรับท่อเหล็ก Ø 600 มม. พร้อมอุปกรณ์ประกอบ</t>
  </si>
  <si>
    <t>4.11(2)</t>
  </si>
  <si>
    <t>5.16(5)</t>
  </si>
  <si>
    <t xml:space="preserve"> งานสายส่งไฟฟ้า</t>
  </si>
  <si>
    <t xml:space="preserve"> งานระบบไฟฟ้า</t>
  </si>
  <si>
    <t>1.4(1)</t>
  </si>
  <si>
    <t>สายส่งไฟฟ้า 400V  พร้อมอุปกรณ์ประกอบ</t>
  </si>
  <si>
    <t>1.4(2)</t>
  </si>
  <si>
    <t>เสาคอนกรีตสูง 9 เมตรพร้อมอุปกรณ์ประกอบ</t>
  </si>
  <si>
    <t>1.4(3)</t>
  </si>
  <si>
    <t xml:space="preserve"> Total Price of Maintenance Tools and Instruments*</t>
  </si>
  <si>
    <t>(1) TURBINE</t>
  </si>
  <si>
    <t>SET</t>
  </si>
  <si>
    <t>(2) GOVERNING SYSTEM</t>
  </si>
  <si>
    <t>ราคารวมรายการ 1</t>
  </si>
  <si>
    <t>INLET VALVE</t>
  </si>
  <si>
    <t>(1) INLET VALVE AND BYPASS VALVE</t>
  </si>
  <si>
    <t>ราคารวมรายการ 2</t>
  </si>
  <si>
    <t>GEAR BOX</t>
  </si>
  <si>
    <t>(1) GEAR BOX</t>
  </si>
  <si>
    <t>ราคารวมรายการ 3</t>
  </si>
  <si>
    <t>MECHANICAL AUXILIARY EQUIPMENT</t>
  </si>
  <si>
    <t>(3) FIRE PROTECTION EQUIPMENT</t>
  </si>
  <si>
    <t>ราคารวมรายการ 4</t>
  </si>
  <si>
    <t>ELECTRICAL EQUIPMENT</t>
  </si>
  <si>
    <t>(1) GENERATOR AND AUXILIARY EQUIPMENT</t>
  </si>
  <si>
    <t>(2) LV SWITCHGEAR AC,DC PANEL</t>
  </si>
  <si>
    <t>SYSTEM</t>
  </si>
  <si>
    <t xml:space="preserve">     DISCONNECTING SWITCH AND ATS</t>
  </si>
  <si>
    <t>(3) DUMMY LOAD</t>
  </si>
  <si>
    <t>(4) CABLE AND RACEWAY</t>
  </si>
  <si>
    <t>(5) GROUNDING SYSTEM AND LIGHTNING PROTECTION SYSTEM</t>
  </si>
  <si>
    <t>(6) LIGHTING AND RECEPTACLE SOCKET</t>
  </si>
  <si>
    <t>(7) EMERGENCY LIGHTING AND EXIT SIGN</t>
  </si>
  <si>
    <t>(8) CCTV SYSTEM</t>
  </si>
  <si>
    <t>(9) FIRE DETECTION AND ALARM SYSTEM</t>
  </si>
  <si>
    <t>ราคารวมรายการ 5</t>
  </si>
  <si>
    <t>CONTROL, PROTECTION AND MONITORING</t>
  </si>
  <si>
    <t xml:space="preserve">(1) CONTROL, PROTECTION, METERING  </t>
  </si>
  <si>
    <t xml:space="preserve">     AND MONITORING SYSTEM</t>
  </si>
  <si>
    <t>ราคารวมรายการ 6</t>
  </si>
  <si>
    <t>งานท่อแยก Wye Branch จากขนาด 1000 มม. เป็น 600 มม.</t>
  </si>
  <si>
    <t xml:space="preserve">งานจัดหาและติดตั้ง ท่อเหล็กเหนียว Ø 600 มม. ความหนา 7.9 มม. </t>
  </si>
  <si>
    <t>แรค พร้อมลูกถ้วย 3 ชุด และอุปกรณ์ประกอบ</t>
  </si>
  <si>
    <t>14(4)</t>
  </si>
  <si>
    <t>14(3)</t>
  </si>
  <si>
    <t>14(2)</t>
  </si>
  <si>
    <t>สายส่งไฟฟ้า 400V พร้อมอุปกรณ์ประกอบ</t>
  </si>
  <si>
    <t>14(1)</t>
  </si>
  <si>
    <t>SUB - TOTAL</t>
  </si>
  <si>
    <t>(8) FIRE DETECTION AND ALARM SYSTEM</t>
  </si>
  <si>
    <t>(7) CCTV SYSTEM</t>
  </si>
  <si>
    <t>(6) EMERGENCY LIGHTING AND EXIT SIGN</t>
  </si>
  <si>
    <t>(5) LIGHTING AND RECEPTACLE SOCKET</t>
  </si>
  <si>
    <t>(4) GROUNDING SYSTEM AND LIGHTNING PROTECTION SYSTEM</t>
  </si>
  <si>
    <t>(3) CABLE AND RACEWAY</t>
  </si>
  <si>
    <t>(2) LV SWITCHGEAR AC,DC PANEL AND MCCB PANEL</t>
  </si>
  <si>
    <t>(2) Governing System</t>
  </si>
  <si>
    <t>ราคาต่อ</t>
  </si>
  <si>
    <t xml:space="preserve">(1) ElECTRIC HOIST AND SUPPORT </t>
  </si>
  <si>
    <t>(1) Overhead Traveling Crane</t>
  </si>
  <si>
    <t>งานเหล็กแผ่น Stainless Steel Liner 12 mm.</t>
  </si>
  <si>
    <t>รวมเงินงานกลุ่มที่ 3 หมวดงานชลประทาน  (รวมภาษีมูลค่าเพิ่มร้อยละ 7)</t>
  </si>
  <si>
    <t>รวมเป็นเงินทั้งสิ้น (รวมภาษีมูลค่าเพิ่มร้อยละ 7)</t>
  </si>
  <si>
    <t xml:space="preserve">รวมเงินค่าก่อสร้างหมวดงานชลประทาน </t>
  </si>
  <si>
    <t>งานโยธา งานอุปกรณ์ไฟฟ้า-เครื่องจักรกลและงานสายส่งไฟฟ้า</t>
  </si>
  <si>
    <t>กลุ่มที่ 3 :  งานสายส่งไฟฟ้า</t>
  </si>
  <si>
    <t xml:space="preserve">งานอุปกรณ์เครื่องจักรกลและไฟฟ้า (ส่วนที่ 2) </t>
  </si>
  <si>
    <t>รวมราคาค่าก่อสร้างโครงการทั้งสิ้น (รวมภาษีมูลค่าเพิ่มร้อยละ 7)</t>
  </si>
  <si>
    <t>(1) ELECTRIC HOIST AND SUPPORT</t>
  </si>
  <si>
    <t>งานจัดหาและติดตั้ง Mechanical Coupling  ขนาด Ø 500 มม.</t>
  </si>
  <si>
    <t>งานเหล็กแผ่น Steel Plate Collar</t>
  </si>
  <si>
    <t>งานเหล็กฝังในคอนกรีต</t>
  </si>
  <si>
    <t>งานติดตั้งประตูบานเหล็กพร้อมวงกบเหล็ก ขนาด 0.9 x 2.0 ม.</t>
  </si>
  <si>
    <t>10.12(3)</t>
  </si>
  <si>
    <t>10.12(4)</t>
  </si>
  <si>
    <t>10.12(5)</t>
  </si>
  <si>
    <t>10.12(6)</t>
  </si>
  <si>
    <t>10.12(7)</t>
  </si>
  <si>
    <t>งานจัดหาและติดตั้ง Gate Valve ขนาด Ø 1"</t>
  </si>
  <si>
    <t>งานจัดหาและติดตั้ง Gate Valve ขนาด Ø 150 mm.</t>
  </si>
  <si>
    <t>งานจัดหาและติดตั้ง Gate Valve ขนาด Ø 300 mm.</t>
  </si>
  <si>
    <t>งานจัดหาและติดตั้ง Double Orifice Air valve ขนาด Ø 150 mm.</t>
  </si>
  <si>
    <t>งานจัดหาและติดตั้ง Double Orifice Air valve ขนาด Ø 200 mm.</t>
  </si>
  <si>
    <t>10.13(3)</t>
  </si>
  <si>
    <t>10.13(5)</t>
  </si>
  <si>
    <t>10.13(6)</t>
  </si>
  <si>
    <t>10.13(7)</t>
  </si>
  <si>
    <t>10.13(8)</t>
  </si>
  <si>
    <t>10.13(9)</t>
  </si>
  <si>
    <t xml:space="preserve">งานจัดหาและติดตั้ง ท่อเหล็กเหนียว Ø 300 มม. ความหนา 6 มม. </t>
  </si>
  <si>
    <t xml:space="preserve">งานจัดหาและติดตั้ง ท่อเหล็กเหนียว Ø 150 มม. ความหนา 6 มม. </t>
  </si>
  <si>
    <t>งานจัดหาและติดตั้ง ท่อ GALVANIZE STEEL PIPE Ø 1"</t>
  </si>
  <si>
    <t>งานท่อแยก Wye Branch จากขนาด 1,500 มม. เป็น 800 มม.</t>
  </si>
  <si>
    <t>งานจัดหาและติดตั้งงานรอยต่อท่อ Ø 800 มม. (Expansion Joint)</t>
  </si>
  <si>
    <t>MECHANICAL COUPLING  ขนาด 800 มม.</t>
  </si>
  <si>
    <t>MECHANICAL COUPLING  ขนาด 1,500 มม.</t>
  </si>
  <si>
    <t>11.18(12)</t>
  </si>
  <si>
    <t>11.18(13)</t>
  </si>
  <si>
    <t>งานท่อแยก Wye Branch จากขนาด 800 มม. เป็น 2-600 มม.</t>
  </si>
  <si>
    <t>8.8(2)</t>
  </si>
  <si>
    <t>งานคอนกรีตไม่รวมเหล็กเสริม (Thrust Block, Anchor Block ,Pipe Support)</t>
  </si>
  <si>
    <t>งานท่อเหล็กโค้ง Ø 600 มม. หนา 6 มม.</t>
  </si>
  <si>
    <t>งานจัดหาและติดตั้ง Mechanical Coupling  ขนาด Ø 600 มม.</t>
  </si>
  <si>
    <t>งานเจาะเหล็กเสียบด้วยน้ำยาเคมี</t>
  </si>
  <si>
    <t>จุด</t>
  </si>
  <si>
    <t>7.17(7)</t>
  </si>
  <si>
    <t>7.17(8)</t>
  </si>
  <si>
    <t>8.7(1)</t>
  </si>
  <si>
    <t>8.7(2)</t>
  </si>
  <si>
    <t>รวมเงินงานกลุ่มที่ 1 หมวดงานอาคาร  (รวมภาษีมูลค่าเพิ่มร้อยละ 7)</t>
  </si>
  <si>
    <t>รวมเงินงานกลุ่มที่ 7 หมวดงานชลประทาน (รวมภาษีมูลค่าเพิ่มร้อยละ 7)</t>
  </si>
  <si>
    <t>รวมเงินงานกลุ่มที่ 6 หมวดงานชลประทาน (รวมภาษีมูลค่าเพิ่มร้อยละ 7)</t>
  </si>
  <si>
    <t>(2) Unit Cooling Water System</t>
  </si>
  <si>
    <t>(3) Diesel-driven Standby Electric Power System</t>
  </si>
  <si>
    <t>(5) Water Drainage System</t>
  </si>
  <si>
    <t>(6) Portable Fire Extinguishers</t>
  </si>
  <si>
    <t>(2) Excitation System</t>
  </si>
  <si>
    <t>(3) Power Transformer</t>
  </si>
  <si>
    <t>(4) Station Service Transformer</t>
  </si>
  <si>
    <t>(5) 22kV VCB, CT, PT, 22kV Protection and Metering System Panel</t>
  </si>
  <si>
    <t>(7) LV Distribution Board 400V (MDB)</t>
  </si>
  <si>
    <t>(8) Station Service DS Cubicle</t>
  </si>
  <si>
    <t xml:space="preserve">(9) Battery and Battery Charger </t>
  </si>
  <si>
    <t>(10) UPS System</t>
  </si>
  <si>
    <t xml:space="preserve">(3) Engineering Workstation </t>
  </si>
  <si>
    <t>(11) DC Distribution Panel Board</t>
  </si>
  <si>
    <t xml:space="preserve">(13) Cable, Raceway, Cable Trays and Support </t>
  </si>
  <si>
    <t>(14) Ground and Lightning Protection System</t>
  </si>
  <si>
    <t>(15) CCTV System</t>
  </si>
  <si>
    <t>(16) Fire Detection and Alarm System</t>
  </si>
  <si>
    <t>(17) Revenue Meter with Auxiliary</t>
  </si>
  <si>
    <t>(6) Gen Switchgear, NGR, Relay and Metering System</t>
  </si>
  <si>
    <t xml:space="preserve">(4) Air conditioning, ventilation system </t>
  </si>
  <si>
    <t>งานท่อแยก Wye Branch จากขนาด 800 มม. เป็น 400-800 มม.</t>
  </si>
  <si>
    <t>งานจัดหาและติดตั้ง Butterfly Valve Ø 400 มม.</t>
  </si>
  <si>
    <t>งานจัดหาและติดตั้ง Howell Bunger Valve ขนาด Ø 400 mm.</t>
  </si>
  <si>
    <t>(2) POWER BOX WITH VENTILATION AND AIR CONDITIONING</t>
  </si>
  <si>
    <t>14.2(1)</t>
  </si>
  <si>
    <t>14.2(3)</t>
  </si>
  <si>
    <t>14.2(4)</t>
  </si>
  <si>
    <t>งานปรับปรุงและขยายเขตสายส่งไฟฟ้า</t>
  </si>
  <si>
    <t>(12) Disconnecting Switch, Drop Out fuse and Lightning Arrester</t>
  </si>
  <si>
    <t xml:space="preserve">โหลดเบรคสวิตซ์ พร้อมอุปกรณ์สำหรับควบคุม </t>
  </si>
  <si>
    <t>หมวดงานสะพานและท่อเหลี่ยม</t>
  </si>
  <si>
    <t>รวมเงินงานกลุ่มที่  1 (รวมภาษีมูลค่าเพิ่มร้อยละ 7)</t>
  </si>
  <si>
    <t>งานพื้นขัดหยาบ</t>
  </si>
  <si>
    <t>รวมเงินงานกลุ่มที่ 3 หมวดงานชลประทาน</t>
  </si>
  <si>
    <t>รวมเงินค่าก่อสร้างหมวดงานสะพานและท่อเหลี่ยม</t>
  </si>
  <si>
    <t xml:space="preserve">กลุ่มที่ 2 : งานอาคารควบคุม </t>
  </si>
  <si>
    <t xml:space="preserve">รวมเงินงานกลุ่มที่ 2 หมวดงานชลประทาน  </t>
  </si>
  <si>
    <t xml:space="preserve">รวมเงินงานกลุ่มที่ 2 หมวดงานสะพานและท่อเหลี่ยม  </t>
  </si>
  <si>
    <t>กลุ่มที่ 3 : ท่อส่งน้ำ (Penstock)</t>
  </si>
  <si>
    <t>รวมเงินงานกลุ่มที่ 3 หมวดงานสะพานและท่อเหลี่ยม</t>
  </si>
  <si>
    <t>รวมเงินงานกลุ่มที่ 3  (รวมภาษีมูลค่าเพิ่มร้อยละ 7)</t>
  </si>
  <si>
    <t>กลุ่มที่ 4 : อาคารโรงไฟฟ้า (Power House)</t>
  </si>
  <si>
    <t>11.18(14)</t>
  </si>
  <si>
    <t>11.18(15)</t>
  </si>
  <si>
    <t>งานจัดหาและติดตั้ง Manhole Grating พร้อมอุปกรณ์ประกอบ</t>
  </si>
  <si>
    <t xml:space="preserve">งานจัดหาและติดตั้ง ท่อเหล็กเหนียว Ø 400 มม. ความหนา 7.9 มม. </t>
  </si>
  <si>
    <t>งานอาคาร Power House และ EDG House</t>
  </si>
  <si>
    <t>ประตู ขนาด 2.7x3.8 ม.</t>
  </si>
  <si>
    <t xml:space="preserve">รวมเงินงานกลุ่มที่ 3 หมวดงานชลประทาน </t>
  </si>
  <si>
    <t>รวมเงินงานกลุ่มที่ 4 (รวมภาษีมูลค่าเพิ่มร้อยละ 7)</t>
  </si>
  <si>
    <t xml:space="preserve"> หมวดงานสะพานและท่อเหลี่ยม</t>
  </si>
  <si>
    <t>กลุ่มที่ 7 :  งานสายส่งไฟฟ้าแรงสูง</t>
  </si>
  <si>
    <t>กลุ่มที่ 5 : อาคารระบายท้ายน้ำ (Tailrace)</t>
  </si>
  <si>
    <t xml:space="preserve">รวมเงินงานกลุ่มที่ 5 หมวดงานชลประทาน </t>
  </si>
  <si>
    <t>รวมเงินงานกลุ่มที่ 5  (รวมภาษีมูลค่าเพิ่มร้อยละ 7)</t>
  </si>
  <si>
    <t>งานจัดหาและติดตั้ง Manhole  ขนาด Ø 1,000 มม.</t>
  </si>
  <si>
    <t>รวมเงินงานกลุ่มที่ 1 (รวมภาษีมูลค่าเพิ่มร้อยละ 7)</t>
  </si>
  <si>
    <t>กลุ่มที่ 6 : งานระบบไฟฟ้าแรงสูงและแรงต่ำ</t>
  </si>
  <si>
    <t>รวมเงินงานกลุ่มที่ 5 หมวดงานสะพานและท่อเหลี่ยม</t>
  </si>
  <si>
    <t>รวมเงินกลุ่มที่ 1  หมวดงานอาคาร</t>
  </si>
  <si>
    <t>รวมเงินกลุ่มที่ 1 หมวดงานทาง</t>
  </si>
  <si>
    <t>ค่าก่อสร้างรวมเป็นเงินทั้งสิ้น (รวมภาษีมูลค่าเพิ่มร้อยละ 7)</t>
  </si>
  <si>
    <t>งานเบ็ดเตล็ด (MISCELLANEOUS)</t>
  </si>
  <si>
    <t>หมวดที่ 8 งานเบ็ดเตล็ด (MISCELLANEOUS)</t>
  </si>
  <si>
    <t xml:space="preserve">รวมเงินหมวดงานชลประทาน </t>
  </si>
  <si>
    <t xml:space="preserve">รวมเงินหมวดงานสะพานและท่อเหลี่ยม </t>
  </si>
  <si>
    <t>รวมเงินหมวดงานสะพานและท่อเหลี่ยม</t>
  </si>
  <si>
    <t>รวมเงินงานกลุ่มที่ 2 (รวมภาษีมูลค่าเพิ่มร้อยละ 7)</t>
  </si>
  <si>
    <t>รวมเงินงานกลุ่มที่ 3 (รวมภาษีมูลค่าเพิ่มร้อยละ 7)</t>
  </si>
  <si>
    <t>อาคารโรงไฟฟ้า(Power Box)</t>
  </si>
  <si>
    <t>รวมงานโยธา (ส่วนที่ 1)</t>
  </si>
  <si>
    <t xml:space="preserve">รวมเงินหมวดงานชลประทาน  </t>
  </si>
  <si>
    <t>รวมเงินหมวดงานงานสะพานและท่อเหลี่ยม</t>
  </si>
  <si>
    <t>รวมงานโยธาส่วนที่ 1</t>
  </si>
  <si>
    <t>สายส่งไฟฟ้า 22kV 70 sq.mm (SAC) 3 เฟส พร้อมเสาคอนกรีต</t>
  </si>
  <si>
    <t>และอุปกรณ์ประกอบแรงสูง</t>
  </si>
  <si>
    <t xml:space="preserve">แผงจ่ายไฟย่อย </t>
  </si>
  <si>
    <t>ตำบลพลวง อำเภอเขาคิชฌกูฏ จังหวัดจันทบุรี</t>
  </si>
  <si>
    <t>(รวมภาษีมูลค่าเพิ่มร้อยละ 7)</t>
  </si>
  <si>
    <t xml:space="preserve">หมวดงานอาคาร                                                               </t>
  </si>
  <si>
    <r>
      <rPr>
        <b/>
        <u/>
        <sz val="15"/>
        <color theme="1"/>
        <rFont val="Browallia New"/>
        <family val="2"/>
      </rPr>
      <t>หมวดงานทาง</t>
    </r>
    <r>
      <rPr>
        <b/>
        <sz val="15"/>
        <color theme="1"/>
        <rFont val="Browallia New"/>
        <family val="2"/>
      </rPr>
      <t xml:space="preserve">                                                               </t>
    </r>
  </si>
  <si>
    <t xml:space="preserve">หมวดงานชลประทาน                                               </t>
  </si>
  <si>
    <t xml:space="preserve">หมวดงานสะพานและท่อเหลี่ยม                              </t>
  </si>
  <si>
    <t xml:space="preserve">หมวดงานชลประทาน                                     </t>
  </si>
  <si>
    <t xml:space="preserve">หมวดงานสะพานและท่อเหลี่ยม                            </t>
  </si>
  <si>
    <t xml:space="preserve">หมวดงานชลประทาน        </t>
  </si>
  <si>
    <t xml:space="preserve">หมวดงานชลประทาน                                 </t>
  </si>
  <si>
    <t xml:space="preserve">หมวดงานชลประทาน              </t>
  </si>
  <si>
    <t xml:space="preserve">หมวดงานชลประทาน                                        </t>
  </si>
  <si>
    <t xml:space="preserve">หมวดงานชลประทาน                                       </t>
  </si>
  <si>
    <t xml:space="preserve">หมวดงานสะพานและท่อเหลี่ยม                         </t>
  </si>
  <si>
    <t xml:space="preserve">หมวดงานชลประทาน                                                </t>
  </si>
  <si>
    <t xml:space="preserve">หมวดงานชลประทาน                                      </t>
  </si>
  <si>
    <t xml:space="preserve">หมวดงานสะพานและท่อเหลี่ยม                          </t>
  </si>
  <si>
    <t xml:space="preserve">หมวดงานสะพานและท่อเหลี่ยม                           </t>
  </si>
  <si>
    <t xml:space="preserve">หมวดงานชลประทาน                               </t>
  </si>
  <si>
    <t>พื้นกระเบื้องขนาด 12"x12"</t>
  </si>
  <si>
    <t>เป็นเงินทั้งสิ้น</t>
  </si>
  <si>
    <t>งานจ้างปรับปรุงประสิทธิภาพและเพิ่มกำลังผลิต โครงการไฟฟ้าพลังน้ำคลองทุ่งเพล</t>
  </si>
  <si>
    <t>รวมราคางานจ้างปรับปรุงประสิทธิภาพและเพิ่มกำลังผลิต</t>
  </si>
  <si>
    <t>TURBINE AND GOVERNOR</t>
  </si>
  <si>
    <t xml:space="preserve">   Note : The Bidder shall breakdown the Price of Maintenance Tools and Instruments as specified</t>
  </si>
  <si>
    <t xml:space="preserve">             in Clause S1.05 Volume 2 in Schedule 6</t>
  </si>
  <si>
    <t xml:space="preserve">             </t>
  </si>
  <si>
    <t xml:space="preserve">   Note : The Bidder shall breakdown the Price of Maintenance Tools and Instruments in Schedule 6</t>
  </si>
  <si>
    <t>เอกสารประกวดราคาหมายเลข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</si>
</sst>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_(* #,##0.0_);_(* \(#,##0.0\);_(* &quot;-&quot;??_);_(@_)"/>
    <numFmt numFmtId="190" formatCode="_(* #,##0_);_(* \(#,##0\);_(* &quot;-&quot;??_);_(@_)"/>
    <numFmt numFmtId="191" formatCode="_-* #,##0.000_-;\-* #,##0.000_-;_-* &quot;-&quot;??_-;_-@_-"/>
    <numFmt numFmtId="192" formatCode="_-* #,##0.0000_-;\-* #,##0.0000_-;_-* &quot;-&quot;??_-;_-@_-"/>
    <numFmt numFmtId="193" formatCode="\$#,##0\ ;\(\$#,##0\)"/>
    <numFmt numFmtId="194" formatCode="#,##0.00\ \ "/>
    <numFmt numFmtId="195" formatCode="#,##0.00;[Red]#,##0.00"/>
    <numFmt numFmtId="196" formatCode="_-* #,##0_-;\-* #,##0_-;_-* &quot;-&quot;??_-;_-@_-"/>
    <numFmt numFmtId="197" formatCode="0.0000"/>
    <numFmt numFmtId="198" formatCode="_(* #,##0.0000_);_(* \(#,##0.0000\);_(* &quot;-&quot;??_);_(@_)"/>
    <numFmt numFmtId="199" formatCode="#,##0.000"/>
    <numFmt numFmtId="200" formatCode="0.00000"/>
    <numFmt numFmtId="201" formatCode="_(* #,##0.00000_);_(* \(#,##0.00000\);_(* &quot;-&quot;??_);_(@_)"/>
    <numFmt numFmtId="202" formatCode="0.000000"/>
    <numFmt numFmtId="203" formatCode="_-* #,##0.00000_-;\-* #,##0.00000_-;_-* &quot;-&quot;??_-;_-@_-"/>
    <numFmt numFmtId="204" formatCode="#,##0.0000"/>
    <numFmt numFmtId="205" formatCode="_-* #,##0.0000000_-;\-* #,##0.0000000_-;_-* &quot;-&quot;??_-;_-@_-"/>
  </numFmts>
  <fonts count="86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2"/>
    </font>
    <font>
      <sz val="14"/>
      <name val="AngsanaUPC"/>
      <family val="1"/>
    </font>
    <font>
      <sz val="15"/>
      <name val="Browallia New"/>
      <family val="2"/>
    </font>
    <font>
      <b/>
      <sz val="15"/>
      <name val="Browallia New"/>
      <family val="2"/>
    </font>
    <font>
      <b/>
      <u/>
      <sz val="15"/>
      <name val="Browallia New"/>
      <family val="2"/>
    </font>
    <font>
      <u/>
      <sz val="15"/>
      <name val="Browallia New"/>
      <family val="2"/>
    </font>
    <font>
      <b/>
      <sz val="14"/>
      <name val="Browallia New"/>
      <family val="2"/>
    </font>
    <font>
      <sz val="14"/>
      <name val="Browallia New"/>
      <family val="2"/>
    </font>
    <font>
      <b/>
      <sz val="20"/>
      <name val="Browallia New"/>
      <family val="2"/>
    </font>
    <font>
      <b/>
      <u/>
      <sz val="14"/>
      <name val="Browallia New"/>
      <family val="2"/>
    </font>
    <font>
      <sz val="8"/>
      <name val="AngsanaUPC"/>
      <family val="1"/>
    </font>
    <font>
      <sz val="10"/>
      <name val="Arial"/>
      <family val="2"/>
    </font>
    <font>
      <sz val="14"/>
      <name val="AngsanaUPC"/>
      <family val="1"/>
    </font>
    <font>
      <sz val="14"/>
      <color indexed="24"/>
      <name val="TharntipUPC"/>
    </font>
    <font>
      <b/>
      <sz val="12"/>
      <name val="Arial"/>
      <family val="2"/>
    </font>
    <font>
      <sz val="14"/>
      <name val="Cordia New"/>
      <family val="2"/>
    </font>
    <font>
      <sz val="12"/>
      <name val="นูลมรผ"/>
      <charset val="129"/>
    </font>
    <font>
      <sz val="12"/>
      <name val="นูลมรผ"/>
    </font>
    <font>
      <u/>
      <sz val="11.2"/>
      <color indexed="12"/>
      <name val="AngsanaUPC"/>
      <family val="1"/>
    </font>
    <font>
      <sz val="10"/>
      <name val="Tahoma"/>
      <family val="2"/>
    </font>
    <font>
      <b/>
      <sz val="18"/>
      <name val="Browallia New"/>
      <family val="2"/>
    </font>
    <font>
      <sz val="14"/>
      <name val="Browallia New"/>
      <family val="2"/>
      <charset val="222"/>
    </font>
    <font>
      <sz val="15"/>
      <name val="Browallia New"/>
      <family val="2"/>
      <charset val="222"/>
    </font>
    <font>
      <b/>
      <sz val="18"/>
      <name val="Browallia New"/>
      <family val="2"/>
      <charset val="222"/>
    </font>
    <font>
      <sz val="14"/>
      <color indexed="12"/>
      <name val="Browallia New"/>
      <family val="2"/>
      <charset val="222"/>
    </font>
    <font>
      <sz val="14"/>
      <color indexed="8"/>
      <name val="Browallia New"/>
      <family val="2"/>
      <charset val="222"/>
    </font>
    <font>
      <sz val="14"/>
      <color indexed="8"/>
      <name val="Browallia New"/>
      <family val="2"/>
    </font>
    <font>
      <sz val="14"/>
      <name val="BrowalliaUPC"/>
      <family val="2"/>
      <charset val="222"/>
    </font>
    <font>
      <sz val="14"/>
      <color indexed="10"/>
      <name val="Browallia New"/>
      <family val="2"/>
    </font>
    <font>
      <sz val="15"/>
      <color indexed="12"/>
      <name val="Browallia New"/>
      <family val="2"/>
    </font>
    <font>
      <sz val="8"/>
      <name val="Arial"/>
      <family val="2"/>
    </font>
    <font>
      <b/>
      <sz val="22"/>
      <name val="Browallia New"/>
      <family val="2"/>
    </font>
    <font>
      <sz val="16"/>
      <name val="Browallia New"/>
      <family val="2"/>
    </font>
    <font>
      <b/>
      <sz val="16"/>
      <name val="Browallia New"/>
      <family val="2"/>
    </font>
    <font>
      <sz val="16"/>
      <color indexed="10"/>
      <name val="Browall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0"/>
      <name val="Arial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indexed="52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8"/>
      <name val="Arial"/>
      <family val="2"/>
    </font>
    <font>
      <sz val="16"/>
      <color indexed="8"/>
      <name val="AngsanaUPC"/>
      <family val="2"/>
      <charset val="222"/>
    </font>
    <font>
      <b/>
      <u/>
      <sz val="16"/>
      <name val="Browallia New"/>
      <family val="2"/>
    </font>
    <font>
      <sz val="11"/>
      <color theme="1"/>
      <name val="Tahoma"/>
      <family val="2"/>
      <scheme val="minor"/>
    </font>
    <font>
      <b/>
      <sz val="15"/>
      <name val="TH Sarabun New"/>
      <family val="2"/>
    </font>
    <font>
      <sz val="15"/>
      <name val="TH Sarabun New"/>
      <family val="2"/>
    </font>
    <font>
      <sz val="15"/>
      <color theme="1"/>
      <name val="Browallia New"/>
      <family val="2"/>
    </font>
    <font>
      <b/>
      <sz val="15"/>
      <color theme="1"/>
      <name val="Browallia New"/>
      <family val="2"/>
    </font>
    <font>
      <b/>
      <u/>
      <sz val="15"/>
      <color theme="1"/>
      <name val="Browallia New"/>
      <family val="2"/>
    </font>
    <font>
      <b/>
      <sz val="14"/>
      <color theme="1"/>
      <name val="Browallia New"/>
      <family val="2"/>
    </font>
    <font>
      <u/>
      <sz val="15"/>
      <color theme="1"/>
      <name val="Browallia New"/>
      <family val="2"/>
    </font>
    <font>
      <sz val="14"/>
      <color theme="1"/>
      <name val="Browallia New"/>
      <family val="2"/>
    </font>
    <font>
      <sz val="14"/>
      <name val="AngsanaUPC"/>
      <family val="1"/>
      <charset val="222"/>
    </font>
    <font>
      <sz val="11"/>
      <color rgb="FF9C0006"/>
      <name val="Tahoma"/>
      <family val="2"/>
      <charset val="222"/>
      <scheme val="minor"/>
    </font>
    <font>
      <sz val="15"/>
      <name val="AngsanaUPC"/>
      <family val="1"/>
    </font>
    <font>
      <b/>
      <sz val="11"/>
      <color rgb="FFFA7D00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name val="TH Sarabun New"/>
      <family val="2"/>
    </font>
    <font>
      <sz val="15"/>
      <color rgb="FFFF0000"/>
      <name val="Browallia New"/>
      <family val="2"/>
    </font>
    <font>
      <b/>
      <sz val="15"/>
      <name val="TH Sarabun New"/>
      <family val="2"/>
      <charset val="222"/>
    </font>
    <font>
      <b/>
      <sz val="15"/>
      <name val="Browallia New"/>
      <family val="2"/>
      <charset val="222"/>
    </font>
    <font>
      <sz val="15"/>
      <name val="TH Sarabun New"/>
      <family val="2"/>
      <charset val="222"/>
    </font>
    <font>
      <sz val="15"/>
      <color rgb="FFFF0000"/>
      <name val="Browallia New"/>
      <family val="2"/>
      <charset val="222"/>
    </font>
    <font>
      <b/>
      <sz val="15"/>
      <color theme="0"/>
      <name val="Browallia New"/>
      <family val="2"/>
    </font>
    <font>
      <sz val="15"/>
      <color theme="0"/>
      <name val="Browallia New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133">
    <xf numFmtId="0" fontId="0" fillId="0" borderId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6" borderId="0" applyNumberFormat="0" applyBorder="0" applyAlignment="0" applyProtection="0"/>
    <xf numFmtId="0" fontId="39" fillId="5" borderId="0" applyNumberFormat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12" borderId="0" applyNumberFormat="0" applyBorder="0" applyAlignment="0" applyProtection="0"/>
    <xf numFmtId="0" fontId="39" fillId="10" borderId="0" applyNumberFormat="0" applyBorder="0" applyAlignment="0" applyProtection="0"/>
    <xf numFmtId="0" fontId="39" fillId="2" borderId="0" applyNumberFormat="0" applyBorder="0" applyAlignment="0" applyProtection="0"/>
    <xf numFmtId="0" fontId="39" fillId="13" borderId="0" applyNumberFormat="0" applyBorder="0" applyAlignment="0" applyProtection="0"/>
    <xf numFmtId="0" fontId="40" fillId="15" borderId="0" applyNumberFormat="0" applyBorder="0" applyAlignment="0" applyProtection="0"/>
    <xf numFmtId="0" fontId="40" fillId="3" borderId="0" applyNumberFormat="0" applyBorder="0" applyAlignment="0" applyProtection="0"/>
    <xf numFmtId="0" fontId="40" fillId="12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9" fontId="16" fillId="0" borderId="0"/>
    <xf numFmtId="9" fontId="47" fillId="0" borderId="0"/>
    <xf numFmtId="187" fontId="5" fillId="0" borderId="0" applyFont="0" applyFill="0" applyBorder="0" applyAlignment="0" applyProtection="0"/>
    <xf numFmtId="43" fontId="50" fillId="0" borderId="0" applyFont="0" applyFill="0" applyBorder="0" applyAlignment="0" applyProtection="0"/>
    <xf numFmtId="187" fontId="47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0" fillId="0" borderId="0" applyFont="0" applyFill="0" applyBorder="0" applyAlignment="0" applyProtection="0"/>
    <xf numFmtId="187" fontId="49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9" fillId="0" borderId="0" applyFont="0" applyFill="0" applyBorder="0" applyAlignment="0" applyProtection="0"/>
    <xf numFmtId="187" fontId="15" fillId="0" borderId="0" applyFont="0" applyFill="0" applyBorder="0" applyAlignment="0" applyProtection="0"/>
    <xf numFmtId="3" fontId="17" fillId="0" borderId="0" applyFont="0" applyFill="0" applyBorder="0" applyAlignment="0" applyProtection="0"/>
    <xf numFmtId="44" fontId="50" fillId="0" borderId="0" applyFont="0" applyFill="0" applyBorder="0" applyAlignment="0" applyProtection="0"/>
    <xf numFmtId="193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0" fontId="18" fillId="0" borderId="3" applyNumberFormat="0" applyAlignment="0" applyProtection="0">
      <alignment horizontal="left" vertical="center"/>
    </xf>
    <xf numFmtId="0" fontId="18" fillId="0" borderId="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6" fillId="0" borderId="5" applyNumberFormat="0" applyFill="0" applyAlignment="0" applyProtection="0"/>
    <xf numFmtId="0" fontId="49" fillId="0" borderId="0"/>
    <xf numFmtId="0" fontId="47" fillId="0" borderId="0"/>
    <xf numFmtId="0" fontId="62" fillId="0" borderId="0"/>
    <xf numFmtId="0" fontId="49" fillId="0" borderId="0"/>
    <xf numFmtId="0" fontId="50" fillId="0" borderId="0"/>
    <xf numFmtId="0" fontId="19" fillId="0" borderId="0" applyBorder="0" applyProtection="0"/>
    <xf numFmtId="0" fontId="19" fillId="0" borderId="0" applyBorder="0" applyProtection="0"/>
    <xf numFmtId="0" fontId="52" fillId="0" borderId="0"/>
    <xf numFmtId="0" fontId="19" fillId="0" borderId="0"/>
    <xf numFmtId="0" fontId="15" fillId="0" borderId="0"/>
    <xf numFmtId="9" fontId="50" fillId="0" borderId="0" applyFont="0" applyFill="0" applyBorder="0" applyAlignment="0" applyProtection="0"/>
    <xf numFmtId="0" fontId="49" fillId="0" borderId="0"/>
    <xf numFmtId="0" fontId="17" fillId="0" borderId="8" applyNumberFormat="0" applyFont="0" applyFill="0" applyAlignment="0" applyProtection="0"/>
    <xf numFmtId="0" fontId="54" fillId="21" borderId="1" applyNumberFormat="0" applyAlignment="0" applyProtection="0"/>
    <xf numFmtId="0" fontId="4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7" fontId="49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42" fillId="20" borderId="2" applyNumberFormat="0" applyAlignment="0" applyProtection="0"/>
    <xf numFmtId="0" fontId="53" fillId="0" borderId="9" applyNumberFormat="0" applyFill="0" applyAlignment="0" applyProtection="0"/>
    <xf numFmtId="0" fontId="44" fillId="9" borderId="0" applyNumberFormat="0" applyBorder="0" applyAlignment="0" applyProtection="0"/>
    <xf numFmtId="9" fontId="20" fillId="0" borderId="0" applyFont="0" applyFill="0" applyBorder="0" applyAlignment="0" applyProtection="0"/>
    <xf numFmtId="0" fontId="49" fillId="0" borderId="0"/>
    <xf numFmtId="0" fontId="23" fillId="0" borderId="0"/>
    <xf numFmtId="0" fontId="45" fillId="5" borderId="1" applyNumberFormat="0" applyAlignment="0" applyProtection="0"/>
    <xf numFmtId="0" fontId="56" fillId="11" borderId="0" applyNumberFormat="0" applyBorder="0" applyAlignment="0" applyProtection="0"/>
    <xf numFmtId="0" fontId="57" fillId="0" borderId="10" applyNumberFormat="0" applyFill="0" applyAlignment="0" applyProtection="0"/>
    <xf numFmtId="0" fontId="41" fillId="8" borderId="0" applyNumberFormat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9" fillId="0" borderId="0"/>
    <xf numFmtId="0" fontId="20" fillId="0" borderId="0"/>
    <xf numFmtId="0" fontId="40" fillId="22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4" borderId="0" applyNumberFormat="0" applyBorder="0" applyAlignment="0" applyProtection="0"/>
    <xf numFmtId="0" fontId="5" fillId="0" borderId="11"/>
    <xf numFmtId="0" fontId="47" fillId="0" borderId="11"/>
    <xf numFmtId="0" fontId="48" fillId="21" borderId="7" applyNumberFormat="0" applyAlignment="0" applyProtection="0"/>
    <xf numFmtId="0" fontId="49" fillId="4" borderId="6" applyNumberFormat="0" applyFont="0" applyAlignment="0" applyProtection="0"/>
    <xf numFmtId="0" fontId="58" fillId="0" borderId="12" applyNumberFormat="0" applyFill="0" applyAlignment="0" applyProtection="0"/>
    <xf numFmtId="0" fontId="59" fillId="0" borderId="13" applyNumberFormat="0" applyFill="0" applyAlignment="0" applyProtection="0"/>
    <xf numFmtId="0" fontId="60" fillId="0" borderId="14" applyNumberFormat="0" applyFill="0" applyAlignment="0" applyProtection="0"/>
    <xf numFmtId="0" fontId="60" fillId="0" borderId="0" applyNumberFormat="0" applyFill="0" applyBorder="0" applyAlignment="0" applyProtection="0"/>
    <xf numFmtId="0" fontId="15" fillId="0" borderId="0"/>
    <xf numFmtId="0" fontId="64" fillId="0" borderId="0"/>
    <xf numFmtId="0" fontId="4" fillId="0" borderId="0"/>
    <xf numFmtId="0" fontId="5" fillId="0" borderId="0"/>
    <xf numFmtId="0" fontId="15" fillId="0" borderId="0"/>
    <xf numFmtId="43" fontId="15" fillId="0" borderId="0" applyFont="0" applyFill="0" applyBorder="0" applyAlignment="0" applyProtection="0"/>
    <xf numFmtId="0" fontId="5" fillId="0" borderId="0"/>
    <xf numFmtId="187" fontId="73" fillId="0" borderId="0" applyFont="0" applyFill="0" applyBorder="0" applyAlignment="0" applyProtection="0"/>
    <xf numFmtId="0" fontId="74" fillId="28" borderId="0" applyNumberFormat="0" applyBorder="0" applyAlignment="0" applyProtection="0"/>
    <xf numFmtId="0" fontId="76" fillId="29" borderId="47" applyNumberFormat="0" applyAlignment="0" applyProtection="0"/>
    <xf numFmtId="9" fontId="5" fillId="0" borderId="0"/>
    <xf numFmtId="9" fontId="5" fillId="0" borderId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5" fillId="0" borderId="0"/>
    <xf numFmtId="0" fontId="15" fillId="0" borderId="0"/>
    <xf numFmtId="0" fontId="19" fillId="0" borderId="0"/>
    <xf numFmtId="9" fontId="19" fillId="0" borderId="0" applyFont="0" applyFill="0" applyBorder="0" applyAlignment="0" applyProtection="0"/>
    <xf numFmtId="0" fontId="15" fillId="0" borderId="0"/>
    <xf numFmtId="0" fontId="54" fillId="21" borderId="48" applyNumberFormat="0" applyAlignment="0" applyProtection="0"/>
    <xf numFmtId="43" fontId="15" fillId="0" borderId="0" applyFont="0" applyFill="0" applyBorder="0" applyAlignment="0" applyProtection="0"/>
    <xf numFmtId="0" fontId="15" fillId="0" borderId="0"/>
    <xf numFmtId="0" fontId="45" fillId="5" borderId="48" applyNumberFormat="0" applyAlignment="0" applyProtection="0"/>
    <xf numFmtId="0" fontId="57" fillId="0" borderId="51" applyNumberFormat="0" applyFill="0" applyAlignment="0" applyProtection="0"/>
    <xf numFmtId="0" fontId="15" fillId="0" borderId="0"/>
    <xf numFmtId="0" fontId="5" fillId="0" borderId="11"/>
    <xf numFmtId="0" fontId="48" fillId="21" borderId="50" applyNumberFormat="0" applyAlignment="0" applyProtection="0"/>
    <xf numFmtId="0" fontId="15" fillId="4" borderId="49" applyNumberFormat="0" applyFont="0" applyAlignment="0" applyProtection="0"/>
    <xf numFmtId="43" fontId="15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5" fillId="0" borderId="0"/>
    <xf numFmtId="43" fontId="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98">
    <xf numFmtId="0" fontId="0" fillId="0" borderId="0" xfId="0"/>
    <xf numFmtId="2" fontId="25" fillId="0" borderId="17" xfId="49" applyNumberFormat="1" applyFont="1" applyBorder="1" applyAlignment="1">
      <alignment horizontal="center"/>
    </xf>
    <xf numFmtId="0" fontId="26" fillId="0" borderId="0" xfId="49" applyFont="1"/>
    <xf numFmtId="0" fontId="25" fillId="0" borderId="0" xfId="49" applyFont="1" applyAlignment="1">
      <alignment horizontal="center"/>
    </xf>
    <xf numFmtId="0" fontId="25" fillId="0" borderId="0" xfId="49" applyFont="1" applyAlignment="1">
      <alignment horizontal="left"/>
    </xf>
    <xf numFmtId="0" fontId="11" fillId="0" borderId="0" xfId="49" applyFont="1"/>
    <xf numFmtId="0" fontId="25" fillId="0" borderId="0" xfId="49" applyFont="1"/>
    <xf numFmtId="196" fontId="25" fillId="0" borderId="0" xfId="49" applyNumberFormat="1" applyFont="1"/>
    <xf numFmtId="43" fontId="25" fillId="0" borderId="0" xfId="28" applyFont="1" applyAlignment="1">
      <alignment horizontal="center"/>
    </xf>
    <xf numFmtId="0" fontId="25" fillId="0" borderId="18" xfId="49" applyFont="1" applyBorder="1"/>
    <xf numFmtId="0" fontId="25" fillId="0" borderId="17" xfId="49" applyFont="1" applyBorder="1"/>
    <xf numFmtId="0" fontId="25" fillId="0" borderId="17" xfId="49" applyFont="1" applyBorder="1" applyAlignment="1">
      <alignment horizontal="center"/>
    </xf>
    <xf numFmtId="0" fontId="25" fillId="0" borderId="19" xfId="49" applyFont="1" applyBorder="1"/>
    <xf numFmtId="0" fontId="25" fillId="0" borderId="18" xfId="49" applyFont="1" applyBorder="1" applyAlignment="1">
      <alignment horizontal="center"/>
    </xf>
    <xf numFmtId="43" fontId="25" fillId="0" borderId="0" xfId="28" applyFont="1"/>
    <xf numFmtId="0" fontId="25" fillId="0" borderId="11" xfId="49" applyFont="1" applyBorder="1"/>
    <xf numFmtId="0" fontId="29" fillId="0" borderId="0" xfId="47" applyFont="1" applyAlignment="1">
      <alignment horizontal="center"/>
    </xf>
    <xf numFmtId="0" fontId="11" fillId="0" borderId="28" xfId="49" applyFont="1" applyBorder="1" applyAlignment="1">
      <alignment horizontal="center"/>
    </xf>
    <xf numFmtId="43" fontId="25" fillId="0" borderId="19" xfId="28" applyFont="1" applyBorder="1"/>
    <xf numFmtId="0" fontId="29" fillId="0" borderId="0" xfId="49" applyFont="1" applyAlignment="1">
      <alignment horizontal="center"/>
    </xf>
    <xf numFmtId="43" fontId="28" fillId="0" borderId="0" xfId="28" applyFont="1" applyAlignment="1">
      <alignment horizontal="center"/>
    </xf>
    <xf numFmtId="0" fontId="29" fillId="0" borderId="0" xfId="49" applyFont="1" applyAlignment="1">
      <alignment horizontal="left"/>
    </xf>
    <xf numFmtId="43" fontId="25" fillId="0" borderId="0" xfId="28" applyFont="1" applyAlignment="1">
      <alignment horizontal="left"/>
    </xf>
    <xf numFmtId="0" fontId="11" fillId="0" borderId="0" xfId="49" applyFont="1" applyAlignment="1">
      <alignment horizontal="center"/>
    </xf>
    <xf numFmtId="0" fontId="11" fillId="0" borderId="17" xfId="49" applyFont="1" applyBorder="1" applyAlignment="1">
      <alignment horizontal="center"/>
    </xf>
    <xf numFmtId="196" fontId="25" fillId="0" borderId="0" xfId="28" applyNumberFormat="1" applyFont="1" applyAlignment="1">
      <alignment horizontal="center"/>
    </xf>
    <xf numFmtId="2" fontId="25" fillId="0" borderId="0" xfId="49" applyNumberFormat="1" applyFont="1" applyAlignment="1">
      <alignment horizontal="center"/>
    </xf>
    <xf numFmtId="0" fontId="30" fillId="0" borderId="0" xfId="49" applyFont="1"/>
    <xf numFmtId="43" fontId="29" fillId="0" borderId="17" xfId="28" applyFont="1" applyBorder="1" applyAlignment="1">
      <alignment horizontal="center"/>
    </xf>
    <xf numFmtId="0" fontId="29" fillId="0" borderId="17" xfId="49" applyFont="1" applyBorder="1" applyAlignment="1">
      <alignment horizontal="center"/>
    </xf>
    <xf numFmtId="0" fontId="29" fillId="0" borderId="0" xfId="49" applyFont="1"/>
    <xf numFmtId="43" fontId="29" fillId="0" borderId="0" xfId="28" applyFont="1" applyAlignment="1">
      <alignment horizontal="center"/>
    </xf>
    <xf numFmtId="0" fontId="29" fillId="0" borderId="17" xfId="49" applyFont="1" applyBorder="1"/>
    <xf numFmtId="2" fontId="29" fillId="0" borderId="0" xfId="49" applyNumberFormat="1" applyFont="1"/>
    <xf numFmtId="0" fontId="31" fillId="0" borderId="0" xfId="49" applyFont="1"/>
    <xf numFmtId="196" fontId="29" fillId="0" borderId="17" xfId="28" applyNumberFormat="1" applyFont="1" applyBorder="1" applyAlignment="1">
      <alignment horizontal="center"/>
    </xf>
    <xf numFmtId="196" fontId="11" fillId="0" borderId="0" xfId="49" applyNumberFormat="1" applyFont="1"/>
    <xf numFmtId="194" fontId="11" fillId="0" borderId="0" xfId="49" applyNumberFormat="1" applyFont="1" applyAlignment="1">
      <alignment horizontal="right"/>
    </xf>
    <xf numFmtId="43" fontId="11" fillId="0" borderId="0" xfId="28" applyFont="1" applyAlignment="1">
      <alignment horizontal="center"/>
    </xf>
    <xf numFmtId="43" fontId="32" fillId="0" borderId="0" xfId="28" applyFont="1"/>
    <xf numFmtId="0" fontId="11" fillId="0" borderId="22" xfId="49" applyFont="1" applyBorder="1" applyAlignment="1">
      <alignment horizontal="center"/>
    </xf>
    <xf numFmtId="0" fontId="11" fillId="0" borderId="23" xfId="49" applyFont="1" applyBorder="1"/>
    <xf numFmtId="0" fontId="13" fillId="0" borderId="23" xfId="49" applyFont="1" applyBorder="1" applyAlignment="1">
      <alignment horizontal="center"/>
    </xf>
    <xf numFmtId="196" fontId="11" fillId="0" borderId="23" xfId="49" applyNumberFormat="1" applyFont="1" applyBorder="1" applyAlignment="1">
      <alignment horizontal="center"/>
    </xf>
    <xf numFmtId="43" fontId="13" fillId="0" borderId="23" xfId="28" applyFont="1" applyBorder="1" applyAlignment="1">
      <alignment horizontal="center"/>
    </xf>
    <xf numFmtId="43" fontId="11" fillId="0" borderId="22" xfId="28" applyFont="1" applyBorder="1" applyAlignment="1">
      <alignment horizontal="center"/>
    </xf>
    <xf numFmtId="0" fontId="11" fillId="0" borderId="18" xfId="49" applyFont="1" applyBorder="1" applyAlignment="1">
      <alignment horizontal="center"/>
    </xf>
    <xf numFmtId="0" fontId="11" fillId="0" borderId="19" xfId="49" applyFont="1" applyBorder="1" applyAlignment="1">
      <alignment horizontal="center"/>
    </xf>
    <xf numFmtId="0" fontId="13" fillId="0" borderId="19" xfId="49" applyFont="1" applyBorder="1" applyAlignment="1">
      <alignment horizontal="center"/>
    </xf>
    <xf numFmtId="196" fontId="13" fillId="0" borderId="19" xfId="49" applyNumberFormat="1" applyFont="1" applyBorder="1" applyAlignment="1">
      <alignment horizontal="center"/>
    </xf>
    <xf numFmtId="43" fontId="13" fillId="0" borderId="19" xfId="28" applyFont="1" applyBorder="1" applyAlignment="1">
      <alignment horizontal="center"/>
    </xf>
    <xf numFmtId="0" fontId="13" fillId="0" borderId="18" xfId="49" applyFont="1" applyBorder="1" applyAlignment="1">
      <alignment horizontal="center"/>
    </xf>
    <xf numFmtId="43" fontId="11" fillId="0" borderId="18" xfId="28" applyFont="1" applyBorder="1" applyAlignment="1">
      <alignment horizontal="center"/>
    </xf>
    <xf numFmtId="0" fontId="11" fillId="0" borderId="18" xfId="49" applyFont="1" applyBorder="1"/>
    <xf numFmtId="0" fontId="11" fillId="0" borderId="11" xfId="47" applyFont="1" applyBorder="1"/>
    <xf numFmtId="1" fontId="11" fillId="0" borderId="17" xfId="47" applyNumberFormat="1" applyFont="1" applyBorder="1" applyAlignment="1">
      <alignment horizontal="center"/>
    </xf>
    <xf numFmtId="0" fontId="7" fillId="0" borderId="28" xfId="64" applyFont="1" applyBorder="1"/>
    <xf numFmtId="0" fontId="10" fillId="0" borderId="0" xfId="47" applyFont="1"/>
    <xf numFmtId="4" fontId="11" fillId="0" borderId="0" xfId="49" applyNumberFormat="1" applyFont="1"/>
    <xf numFmtId="0" fontId="11" fillId="0" borderId="0" xfId="28" applyNumberFormat="1" applyFont="1"/>
    <xf numFmtId="43" fontId="33" fillId="0" borderId="17" xfId="28" applyFont="1" applyBorder="1" applyAlignment="1">
      <alignment horizontal="center"/>
    </xf>
    <xf numFmtId="0" fontId="11" fillId="0" borderId="17" xfId="47" applyFont="1" applyBorder="1"/>
    <xf numFmtId="0" fontId="11" fillId="0" borderId="0" xfId="47" applyFont="1"/>
    <xf numFmtId="0" fontId="30" fillId="0" borderId="11" xfId="49" applyFont="1" applyBorder="1" applyAlignment="1">
      <alignment horizontal="center"/>
    </xf>
    <xf numFmtId="0" fontId="30" fillId="0" borderId="17" xfId="49" applyFont="1" applyBorder="1" applyAlignment="1">
      <alignment horizontal="center"/>
    </xf>
    <xf numFmtId="2" fontId="25" fillId="0" borderId="0" xfId="49" applyNumberFormat="1" applyFont="1"/>
    <xf numFmtId="43" fontId="11" fillId="0" borderId="17" xfId="28" applyFont="1" applyBorder="1"/>
    <xf numFmtId="0" fontId="30" fillId="0" borderId="17" xfId="49" quotePrefix="1" applyFont="1" applyBorder="1"/>
    <xf numFmtId="188" fontId="11" fillId="0" borderId="28" xfId="49" applyNumberFormat="1" applyFont="1" applyBorder="1" applyAlignment="1">
      <alignment horizontal="center"/>
    </xf>
    <xf numFmtId="2" fontId="25" fillId="0" borderId="28" xfId="49" applyNumberFormat="1" applyFont="1" applyBorder="1"/>
    <xf numFmtId="0" fontId="11" fillId="0" borderId="17" xfId="49" applyFont="1" applyBorder="1"/>
    <xf numFmtId="43" fontId="6" fillId="0" borderId="17" xfId="28" applyFont="1" applyBorder="1" applyAlignment="1">
      <alignment horizontal="center"/>
    </xf>
    <xf numFmtId="2" fontId="11" fillId="0" borderId="0" xfId="49" applyNumberFormat="1" applyFont="1" applyAlignment="1">
      <alignment horizontal="center"/>
    </xf>
    <xf numFmtId="2" fontId="11" fillId="0" borderId="17" xfId="49" applyNumberFormat="1" applyFont="1" applyBorder="1" applyAlignment="1">
      <alignment horizontal="center"/>
    </xf>
    <xf numFmtId="43" fontId="33" fillId="0" borderId="0" xfId="28" applyFont="1" applyAlignment="1">
      <alignment horizontal="center"/>
    </xf>
    <xf numFmtId="195" fontId="11" fillId="0" borderId="0" xfId="49" applyNumberFormat="1" applyFont="1" applyAlignment="1">
      <alignment horizontal="right"/>
    </xf>
    <xf numFmtId="195" fontId="11" fillId="0" borderId="0" xfId="49" applyNumberFormat="1" applyFont="1" applyAlignment="1">
      <alignment horizontal="center"/>
    </xf>
    <xf numFmtId="0" fontId="11" fillId="0" borderId="19" xfId="49" applyFont="1" applyBorder="1"/>
    <xf numFmtId="43" fontId="11" fillId="0" borderId="0" xfId="28" applyFont="1"/>
    <xf numFmtId="0" fontId="11" fillId="0" borderId="28" xfId="49" applyFont="1" applyBorder="1"/>
    <xf numFmtId="0" fontId="11" fillId="0" borderId="21" xfId="49" applyFont="1" applyBorder="1" applyAlignment="1">
      <alignment horizontal="center"/>
    </xf>
    <xf numFmtId="0" fontId="11" fillId="0" borderId="21" xfId="49" applyFont="1" applyBorder="1"/>
    <xf numFmtId="196" fontId="11" fillId="0" borderId="19" xfId="49" applyNumberFormat="1" applyFont="1" applyBorder="1"/>
    <xf numFmtId="43" fontId="11" fillId="0" borderId="19" xfId="28" applyFont="1" applyBorder="1"/>
    <xf numFmtId="2" fontId="11" fillId="0" borderId="18" xfId="49" applyNumberFormat="1" applyFont="1" applyBorder="1" applyAlignment="1">
      <alignment horizontal="center"/>
    </xf>
    <xf numFmtId="43" fontId="33" fillId="0" borderId="18" xfId="28" applyFont="1" applyBorder="1" applyAlignment="1">
      <alignment horizontal="center"/>
    </xf>
    <xf numFmtId="0" fontId="11" fillId="24" borderId="0" xfId="49" applyFont="1" applyFill="1"/>
    <xf numFmtId="49" fontId="10" fillId="0" borderId="0" xfId="29" applyNumberFormat="1" applyFont="1" applyAlignment="1">
      <alignment horizontal="left"/>
    </xf>
    <xf numFmtId="190" fontId="11" fillId="0" borderId="0" xfId="29" applyNumberFormat="1" applyFont="1"/>
    <xf numFmtId="189" fontId="11" fillId="0" borderId="0" xfId="29" applyNumberFormat="1" applyFont="1"/>
    <xf numFmtId="0" fontId="7" fillId="0" borderId="0" xfId="64" applyFont="1"/>
    <xf numFmtId="190" fontId="10" fillId="0" borderId="22" xfId="29" applyNumberFormat="1" applyFont="1" applyBorder="1" applyAlignment="1">
      <alignment horizontal="center" vertical="center"/>
    </xf>
    <xf numFmtId="190" fontId="10" fillId="0" borderId="18" xfId="29" applyNumberFormat="1" applyFont="1" applyBorder="1" applyAlignment="1">
      <alignment horizontal="center" vertical="center"/>
    </xf>
    <xf numFmtId="189" fontId="10" fillId="0" borderId="18" xfId="29" applyNumberFormat="1" applyFont="1" applyBorder="1" applyAlignment="1">
      <alignment horizontal="center"/>
    </xf>
    <xf numFmtId="49" fontId="10" fillId="25" borderId="34" xfId="29" applyNumberFormat="1" applyFont="1" applyFill="1" applyBorder="1" applyAlignment="1">
      <alignment horizontal="center"/>
    </xf>
    <xf numFmtId="190" fontId="35" fillId="25" borderId="34" xfId="29" applyNumberFormat="1" applyFont="1" applyFill="1" applyBorder="1"/>
    <xf numFmtId="190" fontId="11" fillId="0" borderId="34" xfId="29" applyNumberFormat="1" applyFont="1" applyBorder="1"/>
    <xf numFmtId="3" fontId="11" fillId="0" borderId="34" xfId="29" applyNumberFormat="1" applyFont="1" applyBorder="1"/>
    <xf numFmtId="189" fontId="11" fillId="0" borderId="34" xfId="29" applyNumberFormat="1" applyFont="1" applyBorder="1"/>
    <xf numFmtId="196" fontId="11" fillId="0" borderId="34" xfId="29" applyNumberFormat="1" applyFont="1" applyBorder="1"/>
    <xf numFmtId="190" fontId="36" fillId="0" borderId="34" xfId="29" applyNumberFormat="1" applyFont="1" applyBorder="1"/>
    <xf numFmtId="190" fontId="36" fillId="0" borderId="0" xfId="29" applyNumberFormat="1" applyFont="1"/>
    <xf numFmtId="49" fontId="10" fillId="26" borderId="25" xfId="50" applyNumberFormat="1" applyFont="1" applyFill="1" applyBorder="1" applyAlignment="1">
      <alignment horizontal="center"/>
    </xf>
    <xf numFmtId="0" fontId="37" fillId="26" borderId="25" xfId="50" applyFont="1" applyFill="1" applyBorder="1"/>
    <xf numFmtId="0" fontId="11" fillId="0" borderId="25" xfId="50" applyFont="1" applyBorder="1" applyAlignment="1">
      <alignment shrinkToFit="1"/>
    </xf>
    <xf numFmtId="190" fontId="11" fillId="0" borderId="25" xfId="50" applyNumberFormat="1" applyFont="1" applyBorder="1" applyAlignment="1">
      <alignment horizontal="center" shrinkToFit="1"/>
    </xf>
    <xf numFmtId="3" fontId="11" fillId="0" borderId="25" xfId="50" applyNumberFormat="1" applyFont="1" applyBorder="1" applyAlignment="1">
      <alignment shrinkToFit="1"/>
    </xf>
    <xf numFmtId="4" fontId="11" fillId="0" borderId="25" xfId="50" applyNumberFormat="1" applyFont="1" applyBorder="1" applyAlignment="1">
      <alignment shrinkToFit="1"/>
    </xf>
    <xf numFmtId="196" fontId="11" fillId="0" borderId="25" xfId="50" applyNumberFormat="1" applyFont="1" applyBorder="1" applyAlignment="1">
      <alignment shrinkToFit="1"/>
    </xf>
    <xf numFmtId="0" fontId="36" fillId="0" borderId="25" xfId="50" applyFont="1" applyBorder="1" applyAlignment="1">
      <alignment shrinkToFit="1"/>
    </xf>
    <xf numFmtId="49" fontId="10" fillId="0" borderId="34" xfId="50" applyNumberFormat="1" applyFont="1" applyBorder="1" applyAlignment="1">
      <alignment horizontal="center"/>
    </xf>
    <xf numFmtId="0" fontId="36" fillId="0" borderId="34" xfId="50" applyFont="1" applyBorder="1"/>
    <xf numFmtId="0" fontId="11" fillId="0" borderId="34" xfId="50" applyFont="1" applyBorder="1" applyAlignment="1">
      <alignment horizontal="center" shrinkToFit="1"/>
    </xf>
    <xf numFmtId="190" fontId="11" fillId="0" borderId="34" xfId="50" applyNumberFormat="1" applyFont="1" applyBorder="1" applyAlignment="1">
      <alignment horizontal="center" shrinkToFit="1"/>
    </xf>
    <xf numFmtId="3" fontId="11" fillId="0" borderId="34" xfId="29" applyNumberFormat="1" applyFont="1" applyBorder="1" applyAlignment="1">
      <alignment shrinkToFit="1"/>
    </xf>
    <xf numFmtId="4" fontId="11" fillId="0" borderId="34" xfId="29" applyNumberFormat="1" applyFont="1" applyBorder="1" applyAlignment="1">
      <alignment shrinkToFit="1"/>
    </xf>
    <xf numFmtId="187" fontId="11" fillId="0" borderId="34" xfId="29" applyFont="1" applyBorder="1" applyAlignment="1">
      <alignment horizontal="center" shrinkToFit="1"/>
    </xf>
    <xf numFmtId="187" fontId="11" fillId="0" borderId="34" xfId="29" applyFont="1" applyBorder="1" applyAlignment="1">
      <alignment shrinkToFit="1"/>
    </xf>
    <xf numFmtId="43" fontId="11" fillId="0" borderId="34" xfId="50" applyNumberFormat="1" applyFont="1" applyBorder="1" applyAlignment="1">
      <alignment shrinkToFit="1"/>
    </xf>
    <xf numFmtId="187" fontId="36" fillId="0" borderId="34" xfId="50" applyNumberFormat="1" applyFont="1" applyBorder="1" applyAlignment="1">
      <alignment shrinkToFit="1"/>
    </xf>
    <xf numFmtId="49" fontId="10" fillId="0" borderId="17" xfId="50" applyNumberFormat="1" applyFont="1" applyBorder="1" applyAlignment="1">
      <alignment horizontal="center"/>
    </xf>
    <xf numFmtId="0" fontId="36" fillId="0" borderId="17" xfId="50" applyFont="1" applyBorder="1"/>
    <xf numFmtId="0" fontId="11" fillId="0" borderId="17" xfId="50" applyFont="1" applyBorder="1" applyAlignment="1">
      <alignment horizontal="center" shrinkToFit="1"/>
    </xf>
    <xf numFmtId="190" fontId="11" fillId="0" borderId="17" xfId="50" applyNumberFormat="1" applyFont="1" applyBorder="1" applyAlignment="1">
      <alignment horizontal="center" shrinkToFit="1"/>
    </xf>
    <xf numFmtId="3" fontId="11" fillId="0" borderId="17" xfId="29" applyNumberFormat="1" applyFont="1" applyBorder="1" applyAlignment="1">
      <alignment shrinkToFit="1"/>
    </xf>
    <xf numFmtId="4" fontId="11" fillId="0" borderId="17" xfId="29" applyNumberFormat="1" applyFont="1" applyBorder="1" applyAlignment="1">
      <alignment shrinkToFit="1"/>
    </xf>
    <xf numFmtId="196" fontId="11" fillId="0" borderId="17" xfId="29" applyNumberFormat="1" applyFont="1" applyBorder="1" applyAlignment="1">
      <alignment horizontal="center" shrinkToFit="1"/>
    </xf>
    <xf numFmtId="187" fontId="11" fillId="0" borderId="17" xfId="29" applyFont="1" applyBorder="1" applyAlignment="1">
      <alignment shrinkToFit="1"/>
    </xf>
    <xf numFmtId="43" fontId="11" fillId="0" borderId="17" xfId="50" applyNumberFormat="1" applyFont="1" applyBorder="1" applyAlignment="1">
      <alignment shrinkToFit="1"/>
    </xf>
    <xf numFmtId="0" fontId="36" fillId="0" borderId="17" xfId="50" applyFont="1" applyBorder="1" applyAlignment="1">
      <alignment shrinkToFit="1"/>
    </xf>
    <xf numFmtId="49" fontId="10" fillId="25" borderId="15" xfId="50" applyNumberFormat="1" applyFont="1" applyFill="1" applyBorder="1" applyAlignment="1">
      <alignment horizontal="center"/>
    </xf>
    <xf numFmtId="0" fontId="37" fillId="25" borderId="15" xfId="50" applyFont="1" applyFill="1" applyBorder="1" applyAlignment="1">
      <alignment horizontal="center"/>
    </xf>
    <xf numFmtId="0" fontId="11" fillId="25" borderId="15" xfId="50" applyFont="1" applyFill="1" applyBorder="1" applyAlignment="1">
      <alignment shrinkToFit="1"/>
    </xf>
    <xf numFmtId="190" fontId="11" fillId="25" borderId="15" xfId="50" applyNumberFormat="1" applyFont="1" applyFill="1" applyBorder="1" applyAlignment="1">
      <alignment horizontal="center" shrinkToFit="1"/>
    </xf>
    <xf numFmtId="3" fontId="11" fillId="25" borderId="15" xfId="50" applyNumberFormat="1" applyFont="1" applyFill="1" applyBorder="1" applyAlignment="1">
      <alignment shrinkToFit="1"/>
    </xf>
    <xf numFmtId="4" fontId="11" fillId="25" borderId="15" xfId="50" applyNumberFormat="1" applyFont="1" applyFill="1" applyBorder="1" applyAlignment="1">
      <alignment shrinkToFit="1"/>
    </xf>
    <xf numFmtId="196" fontId="11" fillId="25" borderId="15" xfId="50" applyNumberFormat="1" applyFont="1" applyFill="1" applyBorder="1" applyAlignment="1">
      <alignment shrinkToFit="1"/>
    </xf>
    <xf numFmtId="187" fontId="36" fillId="24" borderId="34" xfId="50" applyNumberFormat="1" applyFont="1" applyFill="1" applyBorder="1" applyAlignment="1">
      <alignment shrinkToFit="1"/>
    </xf>
    <xf numFmtId="0" fontId="11" fillId="0" borderId="25" xfId="50" applyFont="1" applyBorder="1" applyAlignment="1">
      <alignment horizontal="center" shrinkToFit="1"/>
    </xf>
    <xf numFmtId="196" fontId="11" fillId="0" borderId="34" xfId="29" applyNumberFormat="1" applyFont="1" applyBorder="1" applyAlignment="1">
      <alignment horizontal="center" shrinkToFit="1"/>
    </xf>
    <xf numFmtId="3" fontId="11" fillId="0" borderId="0" xfId="29" applyNumberFormat="1" applyFont="1" applyAlignment="1">
      <alignment shrinkToFit="1"/>
    </xf>
    <xf numFmtId="0" fontId="37" fillId="0" borderId="17" xfId="50" applyFont="1" applyBorder="1" applyAlignment="1">
      <alignment horizontal="center"/>
    </xf>
    <xf numFmtId="0" fontId="11" fillId="0" borderId="17" xfId="50" applyFont="1" applyBorder="1" applyAlignment="1">
      <alignment shrinkToFit="1"/>
    </xf>
    <xf numFmtId="3" fontId="11" fillId="0" borderId="17" xfId="50" applyNumberFormat="1" applyFont="1" applyBorder="1" applyAlignment="1">
      <alignment shrinkToFit="1"/>
    </xf>
    <xf numFmtId="4" fontId="11" fillId="0" borderId="17" xfId="50" applyNumberFormat="1" applyFont="1" applyBorder="1" applyAlignment="1">
      <alignment shrinkToFit="1"/>
    </xf>
    <xf numFmtId="196" fontId="11" fillId="0" borderId="17" xfId="50" applyNumberFormat="1" applyFont="1" applyBorder="1" applyAlignment="1">
      <alignment shrinkToFit="1"/>
    </xf>
    <xf numFmtId="49" fontId="10" fillId="26" borderId="34" xfId="50" applyNumberFormat="1" applyFont="1" applyFill="1" applyBorder="1" applyAlignment="1">
      <alignment horizontal="center"/>
    </xf>
    <xf numFmtId="0" fontId="37" fillId="26" borderId="34" xfId="50" applyFont="1" applyFill="1" applyBorder="1"/>
    <xf numFmtId="0" fontId="11" fillId="0" borderId="34" xfId="50" applyFont="1" applyBorder="1" applyAlignment="1">
      <alignment shrinkToFit="1"/>
    </xf>
    <xf numFmtId="3" fontId="11" fillId="0" borderId="34" xfId="50" applyNumberFormat="1" applyFont="1" applyBorder="1" applyAlignment="1">
      <alignment shrinkToFit="1"/>
    </xf>
    <xf numFmtId="4" fontId="11" fillId="0" borderId="34" xfId="50" applyNumberFormat="1" applyFont="1" applyBorder="1" applyAlignment="1">
      <alignment shrinkToFit="1"/>
    </xf>
    <xf numFmtId="196" fontId="11" fillId="0" borderId="34" xfId="50" applyNumberFormat="1" applyFont="1" applyBorder="1" applyAlignment="1">
      <alignment shrinkToFit="1"/>
    </xf>
    <xf numFmtId="0" fontId="36" fillId="0" borderId="34" xfId="50" applyFont="1" applyBorder="1" applyAlignment="1">
      <alignment shrinkToFit="1"/>
    </xf>
    <xf numFmtId="49" fontId="10" fillId="0" borderId="35" xfId="50" applyNumberFormat="1" applyFont="1" applyBorder="1" applyAlignment="1">
      <alignment horizontal="center"/>
    </xf>
    <xf numFmtId="0" fontId="36" fillId="0" borderId="35" xfId="50" applyFont="1" applyBorder="1"/>
    <xf numFmtId="0" fontId="11" fillId="0" borderId="35" xfId="50" applyFont="1" applyBorder="1" applyAlignment="1">
      <alignment horizontal="center" shrinkToFit="1"/>
    </xf>
    <xf numFmtId="190" fontId="11" fillId="0" borderId="35" xfId="50" applyNumberFormat="1" applyFont="1" applyBorder="1" applyAlignment="1">
      <alignment horizontal="center" shrinkToFit="1"/>
    </xf>
    <xf numFmtId="3" fontId="11" fillId="0" borderId="35" xfId="29" applyNumberFormat="1" applyFont="1" applyBorder="1" applyAlignment="1">
      <alignment shrinkToFit="1"/>
    </xf>
    <xf numFmtId="4" fontId="11" fillId="0" borderId="35" xfId="29" applyNumberFormat="1" applyFont="1" applyBorder="1" applyAlignment="1">
      <alignment shrinkToFit="1"/>
    </xf>
    <xf numFmtId="196" fontId="11" fillId="0" borderId="35" xfId="29" applyNumberFormat="1" applyFont="1" applyBorder="1" applyAlignment="1">
      <alignment horizontal="center" shrinkToFit="1"/>
    </xf>
    <xf numFmtId="187" fontId="11" fillId="0" borderId="35" xfId="29" applyFont="1" applyBorder="1" applyAlignment="1">
      <alignment shrinkToFit="1"/>
    </xf>
    <xf numFmtId="43" fontId="11" fillId="0" borderId="35" xfId="50" applyNumberFormat="1" applyFont="1" applyBorder="1" applyAlignment="1">
      <alignment shrinkToFit="1"/>
    </xf>
    <xf numFmtId="43" fontId="11" fillId="25" borderId="15" xfId="50" applyNumberFormat="1" applyFont="1" applyFill="1" applyBorder="1" applyAlignment="1">
      <alignment shrinkToFit="1"/>
    </xf>
    <xf numFmtId="0" fontId="36" fillId="0" borderId="34" xfId="50" quotePrefix="1" applyFont="1" applyBorder="1"/>
    <xf numFmtId="49" fontId="10" fillId="0" borderId="31" xfId="50" applyNumberFormat="1" applyFont="1" applyBorder="1" applyAlignment="1">
      <alignment horizontal="center"/>
    </xf>
    <xf numFmtId="0" fontId="36" fillId="0" borderId="31" xfId="50" applyFont="1" applyBorder="1"/>
    <xf numFmtId="0" fontId="11" fillId="0" borderId="31" xfId="50" applyFont="1" applyBorder="1" applyAlignment="1">
      <alignment horizontal="center" shrinkToFit="1"/>
    </xf>
    <xf numFmtId="190" fontId="11" fillId="0" borderId="31" xfId="50" applyNumberFormat="1" applyFont="1" applyBorder="1" applyAlignment="1">
      <alignment horizontal="center" shrinkToFit="1"/>
    </xf>
    <xf numFmtId="3" fontId="11" fillId="0" borderId="31" xfId="29" applyNumberFormat="1" applyFont="1" applyBorder="1" applyAlignment="1">
      <alignment shrinkToFit="1"/>
    </xf>
    <xf numFmtId="4" fontId="11" fillId="0" borderId="31" xfId="29" applyNumberFormat="1" applyFont="1" applyBorder="1" applyAlignment="1">
      <alignment shrinkToFit="1"/>
    </xf>
    <xf numFmtId="196" fontId="11" fillId="0" borderId="31" xfId="29" applyNumberFormat="1" applyFont="1" applyBorder="1" applyAlignment="1">
      <alignment horizontal="center" shrinkToFit="1"/>
    </xf>
    <xf numFmtId="187" fontId="11" fillId="0" borderId="31" xfId="29" applyFont="1" applyBorder="1" applyAlignment="1">
      <alignment shrinkToFit="1"/>
    </xf>
    <xf numFmtId="43" fontId="11" fillId="0" borderId="31" xfId="50" applyNumberFormat="1" applyFont="1" applyBorder="1" applyAlignment="1">
      <alignment shrinkToFit="1"/>
    </xf>
    <xf numFmtId="187" fontId="11" fillId="25" borderId="15" xfId="50" applyNumberFormat="1" applyFont="1" applyFill="1" applyBorder="1" applyAlignment="1">
      <alignment shrinkToFit="1"/>
    </xf>
    <xf numFmtId="187" fontId="11" fillId="0" borderId="17" xfId="50" applyNumberFormat="1" applyFont="1" applyBorder="1" applyAlignment="1">
      <alignment shrinkToFit="1"/>
    </xf>
    <xf numFmtId="0" fontId="32" fillId="0" borderId="34" xfId="50" applyFont="1" applyBorder="1" applyAlignment="1">
      <alignment horizontal="center" shrinkToFit="1"/>
    </xf>
    <xf numFmtId="190" fontId="32" fillId="0" borderId="34" xfId="50" applyNumberFormat="1" applyFont="1" applyBorder="1" applyAlignment="1">
      <alignment horizontal="center" shrinkToFit="1"/>
    </xf>
    <xf numFmtId="3" fontId="32" fillId="0" borderId="34" xfId="29" applyNumberFormat="1" applyFont="1" applyBorder="1" applyAlignment="1">
      <alignment shrinkToFit="1"/>
    </xf>
    <xf numFmtId="4" fontId="32" fillId="0" borderId="34" xfId="29" applyNumberFormat="1" applyFont="1" applyBorder="1" applyAlignment="1">
      <alignment shrinkToFit="1"/>
    </xf>
    <xf numFmtId="196" fontId="32" fillId="0" borderId="34" xfId="29" applyNumberFormat="1" applyFont="1" applyBorder="1" applyAlignment="1">
      <alignment horizontal="center" shrinkToFit="1"/>
    </xf>
    <xf numFmtId="187" fontId="32" fillId="0" borderId="34" xfId="29" applyFont="1" applyBorder="1" applyAlignment="1">
      <alignment shrinkToFit="1"/>
    </xf>
    <xf numFmtId="43" fontId="32" fillId="0" borderId="34" xfId="50" applyNumberFormat="1" applyFont="1" applyBorder="1" applyAlignment="1">
      <alignment shrinkToFit="1"/>
    </xf>
    <xf numFmtId="190" fontId="38" fillId="0" borderId="0" xfId="29" applyNumberFormat="1" applyFont="1"/>
    <xf numFmtId="190" fontId="11" fillId="0" borderId="34" xfId="29" applyNumberFormat="1" applyFont="1" applyBorder="1" applyAlignment="1">
      <alignment horizontal="center" shrinkToFit="1"/>
    </xf>
    <xf numFmtId="190" fontId="11" fillId="0" borderId="35" xfId="29" applyNumberFormat="1" applyFont="1" applyBorder="1" applyAlignment="1">
      <alignment horizontal="center" shrinkToFit="1"/>
    </xf>
    <xf numFmtId="0" fontId="37" fillId="0" borderId="17" xfId="50" applyFont="1" applyBorder="1" applyAlignment="1">
      <alignment horizontal="left"/>
    </xf>
    <xf numFmtId="0" fontId="37" fillId="0" borderId="34" xfId="50" applyFont="1" applyBorder="1"/>
    <xf numFmtId="4" fontId="11" fillId="0" borderId="25" xfId="29" applyNumberFormat="1" applyFont="1" applyBorder="1" applyAlignment="1">
      <alignment shrinkToFit="1"/>
    </xf>
    <xf numFmtId="0" fontId="37" fillId="0" borderId="34" xfId="50" quotePrefix="1" applyFont="1" applyBorder="1"/>
    <xf numFmtId="0" fontId="37" fillId="0" borderId="17" xfId="50" applyFont="1" applyBorder="1"/>
    <xf numFmtId="187" fontId="36" fillId="0" borderId="35" xfId="50" applyNumberFormat="1" applyFont="1" applyBorder="1" applyAlignment="1">
      <alignment shrinkToFit="1"/>
    </xf>
    <xf numFmtId="49" fontId="10" fillId="0" borderId="15" xfId="50" applyNumberFormat="1" applyFont="1" applyBorder="1" applyAlignment="1">
      <alignment horizontal="center"/>
    </xf>
    <xf numFmtId="0" fontId="37" fillId="0" borderId="15" xfId="50" applyFont="1" applyBorder="1" applyAlignment="1">
      <alignment horizontal="center"/>
    </xf>
    <xf numFmtId="0" fontId="10" fillId="0" borderId="15" xfId="50" applyFont="1" applyBorder="1" applyAlignment="1">
      <alignment horizontal="center" shrinkToFit="1"/>
    </xf>
    <xf numFmtId="190" fontId="10" fillId="0" borderId="15" xfId="50" applyNumberFormat="1" applyFont="1" applyBorder="1" applyAlignment="1">
      <alignment horizontal="center" shrinkToFit="1"/>
    </xf>
    <xf numFmtId="3" fontId="10" fillId="0" borderId="15" xfId="50" applyNumberFormat="1" applyFont="1" applyBorder="1" applyAlignment="1">
      <alignment shrinkToFit="1"/>
    </xf>
    <xf numFmtId="187" fontId="10" fillId="0" borderId="15" xfId="50" applyNumberFormat="1" applyFont="1" applyBorder="1" applyAlignment="1">
      <alignment shrinkToFit="1"/>
    </xf>
    <xf numFmtId="196" fontId="10" fillId="0" borderId="15" xfId="50" applyNumberFormat="1" applyFont="1" applyBorder="1" applyAlignment="1">
      <alignment shrinkToFit="1"/>
    </xf>
    <xf numFmtId="187" fontId="36" fillId="0" borderId="15" xfId="50" applyNumberFormat="1" applyFont="1" applyBorder="1" applyAlignment="1">
      <alignment shrinkToFit="1"/>
    </xf>
    <xf numFmtId="49" fontId="10" fillId="0" borderId="0" xfId="29" applyNumberFormat="1" applyFont="1" applyAlignment="1">
      <alignment horizontal="center"/>
    </xf>
    <xf numFmtId="190" fontId="10" fillId="0" borderId="0" xfId="29" applyNumberFormat="1" applyFont="1"/>
    <xf numFmtId="189" fontId="10" fillId="0" borderId="0" xfId="29" applyNumberFormat="1" applyFont="1"/>
    <xf numFmtId="196" fontId="24" fillId="0" borderId="19" xfId="49" applyNumberFormat="1" applyFont="1" applyBorder="1"/>
    <xf numFmtId="4" fontId="29" fillId="0" borderId="0" xfId="49" applyNumberFormat="1" applyFont="1"/>
    <xf numFmtId="43" fontId="29" fillId="0" borderId="0" xfId="28" applyFont="1" applyAlignment="1">
      <alignment horizontal="left"/>
    </xf>
    <xf numFmtId="4" fontId="25" fillId="0" borderId="0" xfId="49" applyNumberFormat="1" applyFont="1"/>
    <xf numFmtId="0" fontId="11" fillId="0" borderId="0" xfId="49" applyFont="1" applyAlignment="1">
      <alignment horizontal="right"/>
    </xf>
    <xf numFmtId="43" fontId="25" fillId="25" borderId="0" xfId="28" applyFont="1" applyFill="1" applyAlignment="1">
      <alignment horizontal="center"/>
    </xf>
    <xf numFmtId="43" fontId="29" fillId="0" borderId="0" xfId="49" applyNumberFormat="1" applyFont="1"/>
    <xf numFmtId="0" fontId="29" fillId="0" borderId="19" xfId="49" applyFont="1" applyBorder="1"/>
    <xf numFmtId="43" fontId="29" fillId="0" borderId="19" xfId="28" applyFont="1" applyBorder="1" applyAlignment="1">
      <alignment horizontal="center"/>
    </xf>
    <xf numFmtId="0" fontId="6" fillId="0" borderId="0" xfId="0" applyFont="1"/>
    <xf numFmtId="0" fontId="37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17" xfId="0" applyFont="1" applyBorder="1"/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7" fillId="0" borderId="15" xfId="0" applyFont="1" applyBorder="1" applyAlignment="1">
      <alignment horizontal="centerContinuous"/>
    </xf>
    <xf numFmtId="0" fontId="6" fillId="0" borderId="28" xfId="0" applyFont="1" applyBorder="1"/>
    <xf numFmtId="43" fontId="7" fillId="0" borderId="15" xfId="0" applyNumberFormat="1" applyFont="1" applyBorder="1"/>
    <xf numFmtId="43" fontId="6" fillId="0" borderId="0" xfId="0" applyNumberFormat="1" applyFont="1"/>
    <xf numFmtId="0" fontId="7" fillId="0" borderId="28" xfId="0" applyFont="1" applyBorder="1" applyAlignment="1">
      <alignment horizontal="left"/>
    </xf>
    <xf numFmtId="0" fontId="7" fillId="0" borderId="3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center"/>
    </xf>
    <xf numFmtId="43" fontId="6" fillId="0" borderId="17" xfId="0" applyNumberFormat="1" applyFont="1" applyBorder="1" applyAlignment="1">
      <alignment horizontal="center"/>
    </xf>
    <xf numFmtId="43" fontId="7" fillId="0" borderId="17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8" xfId="0" applyFont="1" applyBorder="1"/>
    <xf numFmtId="4" fontId="6" fillId="0" borderId="17" xfId="0" applyNumberFormat="1" applyFont="1" applyBorder="1"/>
    <xf numFmtId="4" fontId="7" fillId="0" borderId="17" xfId="0" applyNumberFormat="1" applyFont="1" applyBorder="1"/>
    <xf numFmtId="0" fontId="6" fillId="0" borderId="21" xfId="0" applyFont="1" applyBorder="1"/>
    <xf numFmtId="0" fontId="6" fillId="0" borderId="19" xfId="0" quotePrefix="1" applyFont="1" applyBorder="1" applyAlignment="1">
      <alignment horizontal="center"/>
    </xf>
    <xf numFmtId="0" fontId="6" fillId="0" borderId="19" xfId="0" applyFont="1" applyBorder="1"/>
    <xf numFmtId="0" fontId="6" fillId="0" borderId="20" xfId="0" applyFont="1" applyBorder="1"/>
    <xf numFmtId="0" fontId="6" fillId="0" borderId="28" xfId="0" applyFont="1" applyBorder="1" applyAlignment="1">
      <alignment vertical="center"/>
    </xf>
    <xf numFmtId="0" fontId="6" fillId="0" borderId="28" xfId="0" applyFont="1" applyBorder="1" applyAlignment="1">
      <alignment horizontal="left"/>
    </xf>
    <xf numFmtId="0" fontId="7" fillId="0" borderId="28" xfId="0" applyFont="1" applyBorder="1"/>
    <xf numFmtId="187" fontId="6" fillId="0" borderId="17" xfId="21" applyFont="1" applyFill="1" applyBorder="1"/>
    <xf numFmtId="43" fontId="6" fillId="0" borderId="17" xfId="0" applyNumberFormat="1" applyFont="1" applyBorder="1"/>
    <xf numFmtId="43" fontId="7" fillId="0" borderId="17" xfId="0" applyNumberFormat="1" applyFont="1" applyBorder="1"/>
    <xf numFmtId="0" fontId="6" fillId="0" borderId="0" xfId="48" applyFont="1"/>
    <xf numFmtId="0" fontId="11" fillId="0" borderId="0" xfId="0" applyFont="1"/>
    <xf numFmtId="0" fontId="11" fillId="0" borderId="17" xfId="0" applyFont="1" applyBorder="1"/>
    <xf numFmtId="0" fontId="11" fillId="0" borderId="17" xfId="0" applyFont="1" applyBorder="1" applyAlignment="1">
      <alignment horizontal="center"/>
    </xf>
    <xf numFmtId="43" fontId="6" fillId="0" borderId="0" xfId="27" applyFont="1" applyFill="1"/>
    <xf numFmtId="0" fontId="6" fillId="0" borderId="17" xfId="0" applyFont="1" applyBorder="1" applyAlignment="1">
      <alignment vertical="center"/>
    </xf>
    <xf numFmtId="0" fontId="7" fillId="0" borderId="0" xfId="48" applyFont="1" applyAlignment="1">
      <alignment horizontal="centerContinuous"/>
    </xf>
    <xf numFmtId="0" fontId="11" fillId="0" borderId="11" xfId="0" applyFont="1" applyBorder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Continuous"/>
    </xf>
    <xf numFmtId="43" fontId="11" fillId="0" borderId="27" xfId="0" applyNumberFormat="1" applyFont="1" applyBorder="1"/>
    <xf numFmtId="0" fontId="7" fillId="0" borderId="0" xfId="0" applyFont="1" applyAlignment="1">
      <alignment horizontal="center"/>
    </xf>
    <xf numFmtId="187" fontId="6" fillId="0" borderId="0" xfId="0" applyNumberFormat="1" applyFont="1"/>
    <xf numFmtId="0" fontId="7" fillId="0" borderId="22" xfId="0" applyFont="1" applyBorder="1" applyAlignment="1">
      <alignment horizontal="center" vertical="center"/>
    </xf>
    <xf numFmtId="0" fontId="8" fillId="0" borderId="28" xfId="0" applyFont="1" applyBorder="1"/>
    <xf numFmtId="0" fontId="5" fillId="0" borderId="0" xfId="0" applyFont="1"/>
    <xf numFmtId="0" fontId="6" fillId="0" borderId="15" xfId="0" applyFont="1" applyBorder="1"/>
    <xf numFmtId="187" fontId="7" fillId="0" borderId="15" xfId="0" applyNumberFormat="1" applyFont="1" applyBorder="1"/>
    <xf numFmtId="4" fontId="6" fillId="0" borderId="0" xfId="0" applyNumberFormat="1" applyFont="1"/>
    <xf numFmtId="187" fontId="6" fillId="0" borderId="0" xfId="21" applyFont="1" applyFill="1"/>
    <xf numFmtId="187" fontId="6" fillId="0" borderId="18" xfId="21" applyFont="1" applyFill="1" applyBorder="1"/>
    <xf numFmtId="0" fontId="8" fillId="0" borderId="0" xfId="0" applyFont="1"/>
    <xf numFmtId="0" fontId="8" fillId="0" borderId="11" xfId="0" applyFont="1" applyBorder="1"/>
    <xf numFmtId="188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2" fontId="6" fillId="0" borderId="0" xfId="0" applyNumberFormat="1" applyFont="1"/>
    <xf numFmtId="43" fontId="6" fillId="0" borderId="0" xfId="0" applyNumberFormat="1" applyFont="1" applyAlignment="1">
      <alignment horizontal="center"/>
    </xf>
    <xf numFmtId="43" fontId="7" fillId="0" borderId="0" xfId="0" applyNumberFormat="1" applyFont="1" applyAlignment="1">
      <alignment horizontal="center"/>
    </xf>
    <xf numFmtId="190" fontId="6" fillId="0" borderId="0" xfId="21" applyNumberFormat="1" applyFont="1" applyFill="1"/>
    <xf numFmtId="0" fontId="7" fillId="0" borderId="2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7" xfId="0" quotePrefix="1" applyFont="1" applyBorder="1" applyAlignment="1">
      <alignment horizontal="center" vertical="center"/>
    </xf>
    <xf numFmtId="0" fontId="8" fillId="0" borderId="2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2" fontId="6" fillId="0" borderId="17" xfId="42" applyNumberFormat="1" applyFont="1" applyBorder="1" applyAlignment="1">
      <alignment horizontal="center" vertical="center"/>
    </xf>
    <xf numFmtId="0" fontId="6" fillId="0" borderId="28" xfId="42" applyFont="1" applyBorder="1" applyAlignment="1">
      <alignment vertical="center"/>
    </xf>
    <xf numFmtId="0" fontId="6" fillId="0" borderId="28" xfId="42" applyFont="1" applyBorder="1" applyAlignment="1">
      <alignment horizontal="center" vertical="center"/>
    </xf>
    <xf numFmtId="2" fontId="6" fillId="0" borderId="17" xfId="0" applyNumberFormat="1" applyFont="1" applyBorder="1" applyAlignment="1">
      <alignment horizontal="center" vertical="center"/>
    </xf>
    <xf numFmtId="0" fontId="6" fillId="0" borderId="0" xfId="42" applyFont="1" applyAlignment="1">
      <alignment vertical="center"/>
    </xf>
    <xf numFmtId="0" fontId="6" fillId="0" borderId="0" xfId="42" applyFont="1" applyAlignment="1">
      <alignment horizontal="center" vertical="center"/>
    </xf>
    <xf numFmtId="0" fontId="6" fillId="0" borderId="11" xfId="42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17" xfId="0" applyFont="1" applyBorder="1" applyAlignment="1">
      <alignment horizontal="center"/>
    </xf>
    <xf numFmtId="187" fontId="6" fillId="0" borderId="17" xfId="21" applyFont="1" applyFill="1" applyBorder="1" applyAlignment="1">
      <alignment horizontal="right" vertical="center"/>
    </xf>
    <xf numFmtId="187" fontId="7" fillId="0" borderId="17" xfId="21" applyFont="1" applyFill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187" fontId="7" fillId="0" borderId="15" xfId="0" applyNumberFormat="1" applyFont="1" applyBorder="1" applyAlignment="1">
      <alignment vertical="center"/>
    </xf>
    <xf numFmtId="0" fontId="7" fillId="0" borderId="0" xfId="0" quotePrefix="1" applyFont="1" applyAlignment="1">
      <alignment horizontal="center" vertical="center"/>
    </xf>
    <xf numFmtId="4" fontId="7" fillId="0" borderId="15" xfId="0" applyNumberFormat="1" applyFont="1" applyBorder="1"/>
    <xf numFmtId="0" fontId="10" fillId="0" borderId="23" xfId="0" applyFont="1" applyBorder="1" applyAlignment="1">
      <alignment horizontal="center"/>
    </xf>
    <xf numFmtId="0" fontId="11" fillId="0" borderId="19" xfId="0" applyFont="1" applyBorder="1"/>
    <xf numFmtId="0" fontId="11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left"/>
    </xf>
    <xf numFmtId="0" fontId="11" fillId="0" borderId="27" xfId="0" applyFont="1" applyBorder="1"/>
    <xf numFmtId="0" fontId="10" fillId="0" borderId="26" xfId="0" applyFont="1" applyBorder="1" applyAlignment="1">
      <alignment horizontal="center"/>
    </xf>
    <xf numFmtId="43" fontId="10" fillId="0" borderId="27" xfId="0" applyNumberFormat="1" applyFont="1" applyBorder="1"/>
    <xf numFmtId="0" fontId="10" fillId="0" borderId="25" xfId="0" applyFont="1" applyBorder="1" applyAlignment="1">
      <alignment horizontal="center"/>
    </xf>
    <xf numFmtId="0" fontId="13" fillId="0" borderId="27" xfId="0" applyFont="1" applyBorder="1"/>
    <xf numFmtId="0" fontId="10" fillId="0" borderId="27" xfId="0" applyFont="1" applyBorder="1" applyAlignment="1">
      <alignment horizontal="center" vertical="center"/>
    </xf>
    <xf numFmtId="0" fontId="11" fillId="0" borderId="36" xfId="0" applyFont="1" applyBorder="1"/>
    <xf numFmtId="0" fontId="11" fillId="0" borderId="38" xfId="0" applyFont="1" applyBorder="1"/>
    <xf numFmtId="0" fontId="10" fillId="0" borderId="37" xfId="0" applyFont="1" applyBorder="1"/>
    <xf numFmtId="43" fontId="10" fillId="0" borderId="39" xfId="0" applyNumberFormat="1" applyFont="1" applyBorder="1"/>
    <xf numFmtId="0" fontId="11" fillId="0" borderId="21" xfId="0" applyFont="1" applyBorder="1"/>
    <xf numFmtId="0" fontId="10" fillId="0" borderId="19" xfId="0" applyFont="1" applyBorder="1"/>
    <xf numFmtId="0" fontId="11" fillId="0" borderId="20" xfId="0" applyFont="1" applyBorder="1"/>
    <xf numFmtId="0" fontId="36" fillId="0" borderId="0" xfId="0" applyFont="1"/>
    <xf numFmtId="0" fontId="37" fillId="0" borderId="22" xfId="0" applyFont="1" applyBorder="1" applyAlignment="1">
      <alignment horizontal="center"/>
    </xf>
    <xf numFmtId="0" fontId="37" fillId="0" borderId="18" xfId="0" applyFont="1" applyBorder="1" applyAlignment="1">
      <alignment horizontal="center"/>
    </xf>
    <xf numFmtId="0" fontId="37" fillId="0" borderId="25" xfId="0" applyFont="1" applyBorder="1" applyAlignment="1">
      <alignment horizontal="center"/>
    </xf>
    <xf numFmtId="0" fontId="37" fillId="0" borderId="26" xfId="0" applyFont="1" applyBorder="1" applyAlignment="1">
      <alignment horizontal="left"/>
    </xf>
    <xf numFmtId="0" fontId="63" fillId="0" borderId="26" xfId="0" applyFont="1" applyBorder="1"/>
    <xf numFmtId="0" fontId="36" fillId="0" borderId="25" xfId="0" applyFont="1" applyBorder="1"/>
    <xf numFmtId="43" fontId="36" fillId="0" borderId="25" xfId="0" applyNumberFormat="1" applyFont="1" applyBorder="1"/>
    <xf numFmtId="0" fontId="36" fillId="0" borderId="40" xfId="0" applyFont="1" applyBorder="1"/>
    <xf numFmtId="0" fontId="36" fillId="0" borderId="26" xfId="0" applyFont="1" applyBorder="1" applyAlignment="1">
      <alignment horizontal="left"/>
    </xf>
    <xf numFmtId="43" fontId="37" fillId="0" borderId="25" xfId="0" applyNumberFormat="1" applyFont="1" applyBorder="1"/>
    <xf numFmtId="0" fontId="37" fillId="0" borderId="31" xfId="0" applyFont="1" applyBorder="1" applyAlignment="1">
      <alignment horizontal="center"/>
    </xf>
    <xf numFmtId="0" fontId="36" fillId="0" borderId="43" xfId="0" applyFont="1" applyBorder="1"/>
    <xf numFmtId="0" fontId="37" fillId="0" borderId="32" xfId="0" applyFont="1" applyBorder="1" applyAlignment="1">
      <alignment horizontal="left"/>
    </xf>
    <xf numFmtId="43" fontId="37" fillId="0" borderId="31" xfId="0" applyNumberFormat="1" applyFont="1" applyBorder="1"/>
    <xf numFmtId="0" fontId="37" fillId="0" borderId="17" xfId="0" applyFont="1" applyBorder="1" applyAlignment="1">
      <alignment horizontal="center"/>
    </xf>
    <xf numFmtId="0" fontId="37" fillId="0" borderId="29" xfId="0" applyFont="1" applyBorder="1"/>
    <xf numFmtId="0" fontId="36" fillId="0" borderId="32" xfId="0" applyFont="1" applyBorder="1" applyAlignment="1">
      <alignment horizontal="left"/>
    </xf>
    <xf numFmtId="0" fontId="37" fillId="0" borderId="15" xfId="0" applyFont="1" applyBorder="1" applyAlignment="1">
      <alignment horizontal="center"/>
    </xf>
    <xf numFmtId="0" fontId="37" fillId="0" borderId="33" xfId="0" applyFont="1" applyBorder="1"/>
    <xf numFmtId="0" fontId="36" fillId="0" borderId="4" xfId="0" applyFont="1" applyBorder="1" applyAlignment="1">
      <alignment horizontal="left"/>
    </xf>
    <xf numFmtId="43" fontId="37" fillId="0" borderId="15" xfId="0" applyNumberFormat="1" applyFont="1" applyBorder="1"/>
    <xf numFmtId="0" fontId="36" fillId="0" borderId="0" xfId="0" applyFont="1" applyAlignment="1">
      <alignment horizontal="left"/>
    </xf>
    <xf numFmtId="43" fontId="37" fillId="0" borderId="0" xfId="0" applyNumberFormat="1" applyFont="1"/>
    <xf numFmtId="3" fontId="36" fillId="0" borderId="0" xfId="0" applyNumberFormat="1" applyFont="1"/>
    <xf numFmtId="3" fontId="6" fillId="0" borderId="17" xfId="41" applyNumberFormat="1" applyFont="1" applyBorder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11" xfId="0" applyFont="1" applyBorder="1" applyAlignment="1">
      <alignment horizontal="center" vertical="center"/>
    </xf>
    <xf numFmtId="43" fontId="6" fillId="0" borderId="17" xfId="0" applyNumberFormat="1" applyFont="1" applyBorder="1" applyAlignment="1">
      <alignment vertical="center"/>
    </xf>
    <xf numFmtId="0" fontId="66" fillId="0" borderId="0" xfId="48" applyFont="1"/>
    <xf numFmtId="0" fontId="65" fillId="0" borderId="0" xfId="48" applyFont="1"/>
    <xf numFmtId="43" fontId="66" fillId="0" borderId="0" xfId="27" applyFont="1" applyFill="1"/>
    <xf numFmtId="187" fontId="36" fillId="0" borderId="0" xfId="21" applyFont="1" applyFill="1"/>
    <xf numFmtId="187" fontId="36" fillId="0" borderId="0" xfId="0" applyNumberFormat="1" applyFont="1"/>
    <xf numFmtId="0" fontId="7" fillId="0" borderId="22" xfId="48" applyFont="1" applyBorder="1" applyAlignment="1">
      <alignment horizontal="center"/>
    </xf>
    <xf numFmtId="0" fontId="7" fillId="0" borderId="18" xfId="48" applyFont="1" applyBorder="1" applyAlignment="1">
      <alignment horizontal="center"/>
    </xf>
    <xf numFmtId="0" fontId="7" fillId="0" borderId="30" xfId="48" applyFont="1" applyBorder="1" applyAlignment="1">
      <alignment horizontal="center" vertical="center"/>
    </xf>
    <xf numFmtId="0" fontId="7" fillId="0" borderId="23" xfId="48" applyFont="1" applyBorder="1" applyAlignment="1">
      <alignment horizontal="center" vertical="center"/>
    </xf>
    <xf numFmtId="0" fontId="7" fillId="0" borderId="24" xfId="48" applyFont="1" applyBorder="1" applyAlignment="1">
      <alignment horizontal="center" vertical="center"/>
    </xf>
    <xf numFmtId="43" fontId="7" fillId="0" borderId="22" xfId="27" applyFont="1" applyFill="1" applyBorder="1" applyAlignment="1">
      <alignment horizontal="center"/>
    </xf>
    <xf numFmtId="0" fontId="6" fillId="0" borderId="17" xfId="48" applyFont="1" applyBorder="1" applyAlignment="1">
      <alignment horizontal="center"/>
    </xf>
    <xf numFmtId="0" fontId="6" fillId="0" borderId="28" xfId="48" applyFont="1" applyBorder="1"/>
    <xf numFmtId="43" fontId="6" fillId="0" borderId="11" xfId="27" applyFont="1" applyFill="1" applyBorder="1"/>
    <xf numFmtId="4" fontId="6" fillId="0" borderId="17" xfId="41" applyNumberFormat="1" applyFont="1" applyBorder="1"/>
    <xf numFmtId="0" fontId="6" fillId="0" borderId="18" xfId="48" applyFont="1" applyBorder="1" applyAlignment="1">
      <alignment horizontal="center"/>
    </xf>
    <xf numFmtId="0" fontId="6" fillId="0" borderId="21" xfId="48" applyFont="1" applyBorder="1"/>
    <xf numFmtId="0" fontId="6" fillId="0" borderId="19" xfId="48" applyFont="1" applyBorder="1"/>
    <xf numFmtId="43" fontId="6" fillId="0" borderId="20" xfId="27" applyFont="1" applyFill="1" applyBorder="1"/>
    <xf numFmtId="4" fontId="6" fillId="0" borderId="18" xfId="41" applyNumberFormat="1" applyFont="1" applyBorder="1"/>
    <xf numFmtId="43" fontId="7" fillId="0" borderId="15" xfId="27" applyFont="1" applyFill="1" applyBorder="1"/>
    <xf numFmtId="0" fontId="36" fillId="0" borderId="0" xfId="48" applyFont="1"/>
    <xf numFmtId="43" fontId="36" fillId="0" borderId="0" xfId="27" applyFont="1" applyFill="1"/>
    <xf numFmtId="0" fontId="7" fillId="0" borderId="22" xfId="44" applyFont="1" applyBorder="1" applyAlignment="1">
      <alignment horizontal="center" vertical="center"/>
    </xf>
    <xf numFmtId="0" fontId="6" fillId="0" borderId="17" xfId="44" applyFont="1" applyBorder="1" applyAlignment="1">
      <alignment horizontal="center"/>
    </xf>
    <xf numFmtId="0" fontId="6" fillId="0" borderId="17" xfId="44" applyFont="1" applyBorder="1"/>
    <xf numFmtId="43" fontId="6" fillId="0" borderId="17" xfId="27" applyFont="1" applyFill="1" applyBorder="1" applyAlignment="1">
      <alignment horizontal="right"/>
    </xf>
    <xf numFmtId="0" fontId="6" fillId="0" borderId="18" xfId="44" applyFont="1" applyBorder="1" applyAlignment="1">
      <alignment horizontal="center"/>
    </xf>
    <xf numFmtId="0" fontId="6" fillId="0" borderId="18" xfId="44" applyFont="1" applyBorder="1"/>
    <xf numFmtId="0" fontId="6" fillId="0" borderId="15" xfId="44" applyFont="1" applyBorder="1"/>
    <xf numFmtId="0" fontId="7" fillId="0" borderId="15" xfId="44" applyFont="1" applyBorder="1" applyAlignment="1">
      <alignment horizontal="center"/>
    </xf>
    <xf numFmtId="43" fontId="6" fillId="0" borderId="15" xfId="48" applyNumberFormat="1" applyFont="1" applyBorder="1"/>
    <xf numFmtId="0" fontId="6" fillId="0" borderId="0" xfId="46" applyFont="1"/>
    <xf numFmtId="0" fontId="6" fillId="0" borderId="0" xfId="46" applyFont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190" fontId="6" fillId="0" borderId="22" xfId="21" applyNumberFormat="1" applyFont="1" applyBorder="1" applyAlignment="1">
      <alignment horizontal="left" vertical="center"/>
    </xf>
    <xf numFmtId="190" fontId="6" fillId="0" borderId="22" xfId="21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/>
    </xf>
    <xf numFmtId="190" fontId="6" fillId="0" borderId="17" xfId="21" applyNumberFormat="1" applyFont="1" applyBorder="1" applyAlignment="1">
      <alignment horizontal="left" vertical="center"/>
    </xf>
    <xf numFmtId="190" fontId="6" fillId="0" borderId="17" xfId="21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190" fontId="6" fillId="0" borderId="15" xfId="21" applyNumberFormat="1" applyFont="1" applyBorder="1" applyAlignment="1">
      <alignment horizontal="left" vertical="center"/>
    </xf>
    <xf numFmtId="190" fontId="6" fillId="0" borderId="15" xfId="21" applyNumberFormat="1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190" fontId="6" fillId="0" borderId="11" xfId="21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/>
    </xf>
    <xf numFmtId="0" fontId="6" fillId="27" borderId="0" xfId="0" applyFont="1" applyFill="1"/>
    <xf numFmtId="187" fontId="6" fillId="0" borderId="0" xfId="21" applyFont="1" applyFill="1" applyBorder="1"/>
    <xf numFmtId="187" fontId="6" fillId="0" borderId="0" xfId="0" applyNumberFormat="1" applyFont="1" applyAlignment="1">
      <alignment vertical="center"/>
    </xf>
    <xf numFmtId="0" fontId="7" fillId="0" borderId="11" xfId="0" applyFont="1" applyBorder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9" fillId="0" borderId="0" xfId="0" applyFont="1"/>
    <xf numFmtId="3" fontId="67" fillId="0" borderId="17" xfId="41" applyNumberFormat="1" applyFont="1" applyBorder="1" applyAlignment="1">
      <alignment horizontal="center"/>
    </xf>
    <xf numFmtId="187" fontId="67" fillId="0" borderId="17" xfId="21" applyFont="1" applyFill="1" applyBorder="1"/>
    <xf numFmtId="0" fontId="70" fillId="0" borderId="22" xfId="0" applyFont="1" applyBorder="1" applyAlignment="1">
      <alignment horizontal="center" vertical="center"/>
    </xf>
    <xf numFmtId="0" fontId="70" fillId="0" borderId="17" xfId="0" applyFont="1" applyBorder="1" applyAlignment="1">
      <alignment horizontal="center" vertical="center"/>
    </xf>
    <xf numFmtId="0" fontId="68" fillId="0" borderId="15" xfId="0" applyFont="1" applyBorder="1" applyAlignment="1">
      <alignment horizontal="center"/>
    </xf>
    <xf numFmtId="0" fontId="70" fillId="0" borderId="18" xfId="0" applyFont="1" applyBorder="1" applyAlignment="1">
      <alignment horizontal="center"/>
    </xf>
    <xf numFmtId="0" fontId="70" fillId="0" borderId="20" xfId="0" applyFont="1" applyBorder="1" applyAlignment="1">
      <alignment horizontal="center"/>
    </xf>
    <xf numFmtId="0" fontId="68" fillId="0" borderId="22" xfId="0" applyFont="1" applyBorder="1" applyAlignment="1">
      <alignment horizontal="center" vertical="center"/>
    </xf>
    <xf numFmtId="0" fontId="68" fillId="0" borderId="28" xfId="0" applyFont="1" applyBorder="1" applyAlignment="1">
      <alignment horizontal="left"/>
    </xf>
    <xf numFmtId="0" fontId="68" fillId="0" borderId="23" xfId="0" applyFont="1" applyBorder="1" applyAlignment="1">
      <alignment horizontal="center" vertical="center"/>
    </xf>
    <xf numFmtId="0" fontId="68" fillId="0" borderId="24" xfId="0" applyFont="1" applyBorder="1" applyAlignment="1">
      <alignment horizontal="center" vertical="center"/>
    </xf>
    <xf numFmtId="0" fontId="67" fillId="0" borderId="30" xfId="0" applyFont="1" applyBorder="1" applyAlignment="1">
      <alignment horizontal="center" vertical="center"/>
    </xf>
    <xf numFmtId="0" fontId="67" fillId="0" borderId="17" xfId="0" applyFont="1" applyBorder="1"/>
    <xf numFmtId="0" fontId="69" fillId="0" borderId="28" xfId="0" applyFont="1" applyBorder="1"/>
    <xf numFmtId="0" fontId="67" fillId="0" borderId="0" xfId="0" applyFont="1"/>
    <xf numFmtId="0" fontId="67" fillId="0" borderId="11" xfId="0" applyFont="1" applyBorder="1"/>
    <xf numFmtId="0" fontId="67" fillId="0" borderId="17" xfId="0" applyFont="1" applyBorder="1" applyAlignment="1">
      <alignment horizontal="center"/>
    </xf>
    <xf numFmtId="0" fontId="67" fillId="0" borderId="28" xfId="0" applyFont="1" applyBorder="1"/>
    <xf numFmtId="0" fontId="71" fillId="0" borderId="0" xfId="0" applyFont="1"/>
    <xf numFmtId="43" fontId="67" fillId="0" borderId="17" xfId="0" applyNumberFormat="1" applyFont="1" applyBorder="1"/>
    <xf numFmtId="43" fontId="68" fillId="0" borderId="17" xfId="0" applyNumberFormat="1" applyFont="1" applyBorder="1"/>
    <xf numFmtId="0" fontId="67" fillId="0" borderId="0" xfId="0" applyFont="1" applyAlignment="1">
      <alignment horizontal="center"/>
    </xf>
    <xf numFmtId="0" fontId="67" fillId="0" borderId="0" xfId="0" applyFont="1" applyAlignment="1">
      <alignment horizontal="left"/>
    </xf>
    <xf numFmtId="0" fontId="67" fillId="0" borderId="11" xfId="0" applyFont="1" applyBorder="1" applyAlignment="1">
      <alignment horizontal="left"/>
    </xf>
    <xf numFmtId="0" fontId="67" fillId="0" borderId="0" xfId="0" quotePrefix="1" applyFont="1" applyAlignment="1">
      <alignment horizontal="center"/>
    </xf>
    <xf numFmtId="0" fontId="69" fillId="0" borderId="0" xfId="0" applyFont="1"/>
    <xf numFmtId="0" fontId="69" fillId="0" borderId="11" xfId="0" applyFont="1" applyBorder="1"/>
    <xf numFmtId="0" fontId="68" fillId="0" borderId="28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188" fontId="67" fillId="0" borderId="17" xfId="0" applyNumberFormat="1" applyFont="1" applyBorder="1" applyAlignment="1">
      <alignment horizontal="center"/>
    </xf>
    <xf numFmtId="2" fontId="67" fillId="0" borderId="17" xfId="0" applyNumberFormat="1" applyFont="1" applyBorder="1" applyAlignment="1">
      <alignment horizontal="center"/>
    </xf>
    <xf numFmtId="0" fontId="67" fillId="0" borderId="11" xfId="0" applyFont="1" applyBorder="1" applyAlignment="1">
      <alignment horizontal="center"/>
    </xf>
    <xf numFmtId="0" fontId="67" fillId="0" borderId="17" xfId="0" applyFont="1" applyBorder="1" applyAlignment="1">
      <alignment horizontal="center" vertical="center"/>
    </xf>
    <xf numFmtId="0" fontId="67" fillId="0" borderId="28" xfId="0" applyFont="1" applyBorder="1" applyAlignment="1">
      <alignment horizontal="center" vertical="center"/>
    </xf>
    <xf numFmtId="187" fontId="68" fillId="0" borderId="17" xfId="21" applyFont="1" applyFill="1" applyBorder="1"/>
    <xf numFmtId="43" fontId="6" fillId="0" borderId="17" xfId="0" applyNumberFormat="1" applyFont="1" applyBorder="1" applyAlignment="1">
      <alignment horizontal="center" vertical="center"/>
    </xf>
    <xf numFmtId="0" fontId="11" fillId="0" borderId="31" xfId="0" applyFont="1" applyBorder="1"/>
    <xf numFmtId="187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center" vertical="center"/>
    </xf>
    <xf numFmtId="0" fontId="68" fillId="0" borderId="17" xfId="0" applyFont="1" applyBorder="1" applyAlignment="1">
      <alignment horizontal="center" vertical="center"/>
    </xf>
    <xf numFmtId="0" fontId="68" fillId="0" borderId="28" xfId="0" applyFont="1" applyBorder="1" applyAlignment="1">
      <alignment horizontal="left" vertical="center"/>
    </xf>
    <xf numFmtId="188" fontId="6" fillId="0" borderId="17" xfId="42" applyNumberFormat="1" applyFont="1" applyBorder="1" applyAlignment="1">
      <alignment horizontal="center" vertical="center"/>
    </xf>
    <xf numFmtId="0" fontId="67" fillId="0" borderId="0" xfId="0" applyFont="1" applyAlignment="1">
      <alignment vertical="center"/>
    </xf>
    <xf numFmtId="187" fontId="36" fillId="0" borderId="25" xfId="21" applyFont="1" applyFill="1" applyBorder="1"/>
    <xf numFmtId="0" fontId="10" fillId="0" borderId="0" xfId="0" applyFont="1" applyAlignment="1">
      <alignment horizontal="left"/>
    </xf>
    <xf numFmtId="0" fontId="11" fillId="0" borderId="34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1" fillId="0" borderId="41" xfId="0" applyFont="1" applyBorder="1"/>
    <xf numFmtId="43" fontId="11" fillId="0" borderId="34" xfId="0" applyNumberFormat="1" applyFont="1" applyBorder="1"/>
    <xf numFmtId="43" fontId="10" fillId="0" borderId="34" xfId="0" applyNumberFormat="1" applyFont="1" applyBorder="1"/>
    <xf numFmtId="0" fontId="11" fillId="0" borderId="35" xfId="0" applyFont="1" applyBorder="1"/>
    <xf numFmtId="0" fontId="11" fillId="0" borderId="46" xfId="0" applyFont="1" applyBorder="1"/>
    <xf numFmtId="0" fontId="10" fillId="0" borderId="41" xfId="0" applyFont="1" applyBorder="1" applyAlignment="1">
      <alignment horizontal="center" vertical="center"/>
    </xf>
    <xf numFmtId="187" fontId="37" fillId="0" borderId="25" xfId="21" applyFont="1" applyFill="1" applyBorder="1"/>
    <xf numFmtId="187" fontId="6" fillId="0" borderId="0" xfId="21" applyFont="1"/>
    <xf numFmtId="0" fontId="7" fillId="0" borderId="0" xfId="48" applyFont="1" applyAlignment="1">
      <alignment horizontal="centerContinuous" vertical="center"/>
    </xf>
    <xf numFmtId="196" fontId="6" fillId="0" borderId="11" xfId="0" applyNumberFormat="1" applyFont="1" applyBorder="1" applyAlignment="1">
      <alignment horizontal="right" vertical="center"/>
    </xf>
    <xf numFmtId="190" fontId="6" fillId="0" borderId="11" xfId="21" applyNumberFormat="1" applyFont="1" applyFill="1" applyBorder="1" applyAlignment="1">
      <alignment horizontal="left" vertical="center"/>
    </xf>
    <xf numFmtId="187" fontId="6" fillId="0" borderId="17" xfId="21" applyFont="1" applyBorder="1" applyAlignment="1">
      <alignment horizontal="right"/>
    </xf>
    <xf numFmtId="0" fontId="37" fillId="0" borderId="34" xfId="0" applyFont="1" applyBorder="1" applyAlignment="1">
      <alignment horizontal="center"/>
    </xf>
    <xf numFmtId="0" fontId="37" fillId="0" borderId="42" xfId="0" applyFont="1" applyBorder="1" applyAlignment="1">
      <alignment horizontal="left"/>
    </xf>
    <xf numFmtId="0" fontId="63" fillId="0" borderId="42" xfId="0" applyFont="1" applyBorder="1"/>
    <xf numFmtId="187" fontId="37" fillId="0" borderId="34" xfId="21" applyFont="1" applyBorder="1"/>
    <xf numFmtId="43" fontId="37" fillId="0" borderId="24" xfId="0" applyNumberFormat="1" applyFont="1" applyBorder="1"/>
    <xf numFmtId="43" fontId="37" fillId="0" borderId="20" xfId="0" applyNumberFormat="1" applyFont="1" applyBorder="1"/>
    <xf numFmtId="0" fontId="37" fillId="0" borderId="22" xfId="0" applyFont="1" applyBorder="1"/>
    <xf numFmtId="0" fontId="36" fillId="0" borderId="22" xfId="0" applyFont="1" applyBorder="1" applyAlignment="1">
      <alignment horizontal="left"/>
    </xf>
    <xf numFmtId="43" fontId="37" fillId="0" borderId="11" xfId="0" applyNumberFormat="1" applyFont="1" applyBorder="1"/>
    <xf numFmtId="0" fontId="37" fillId="0" borderId="28" xfId="0" applyFont="1" applyBorder="1"/>
    <xf numFmtId="0" fontId="36" fillId="0" borderId="11" xfId="0" applyFont="1" applyBorder="1" applyAlignment="1">
      <alignment horizontal="left"/>
    </xf>
    <xf numFmtId="0" fontId="77" fillId="0" borderId="0" xfId="0" applyFont="1" applyAlignment="1">
      <alignment vertical="center"/>
    </xf>
    <xf numFmtId="187" fontId="6" fillId="0" borderId="15" xfId="21" applyFont="1" applyBorder="1" applyAlignment="1">
      <alignment horizontal="center" vertical="center"/>
    </xf>
    <xf numFmtId="187" fontId="6" fillId="0" borderId="17" xfId="21" applyFont="1" applyBorder="1" applyAlignment="1">
      <alignment horizontal="center" vertical="center"/>
    </xf>
    <xf numFmtId="187" fontId="67" fillId="0" borderId="17" xfId="21" applyFont="1" applyBorder="1" applyAlignment="1">
      <alignment horizontal="center"/>
    </xf>
    <xf numFmtId="0" fontId="67" fillId="0" borderId="28" xfId="92" applyFont="1" applyBorder="1"/>
    <xf numFmtId="0" fontId="67" fillId="0" borderId="17" xfId="92" applyFont="1" applyBorder="1" applyAlignment="1">
      <alignment horizontal="center"/>
    </xf>
    <xf numFmtId="198" fontId="7" fillId="0" borderId="17" xfId="21" applyNumberFormat="1" applyFont="1" applyFill="1" applyBorder="1"/>
    <xf numFmtId="187" fontId="6" fillId="0" borderId="17" xfId="0" applyNumberFormat="1" applyFont="1" applyBorder="1" applyAlignment="1">
      <alignment horizontal="center"/>
    </xf>
    <xf numFmtId="187" fontId="7" fillId="0" borderId="17" xfId="0" applyNumberFormat="1" applyFont="1" applyBorder="1" applyAlignment="1">
      <alignment horizontal="center"/>
    </xf>
    <xf numFmtId="43" fontId="6" fillId="0" borderId="17" xfId="21" applyNumberFormat="1" applyFont="1" applyFill="1" applyBorder="1"/>
    <xf numFmtId="43" fontId="7" fillId="0" borderId="17" xfId="21" applyNumberFormat="1" applyFont="1" applyFill="1" applyBorder="1"/>
    <xf numFmtId="43" fontId="67" fillId="0" borderId="17" xfId="21" applyNumberFormat="1" applyFont="1" applyFill="1" applyBorder="1"/>
    <xf numFmtId="2" fontId="67" fillId="0" borderId="17" xfId="0" applyNumberFormat="1" applyFont="1" applyBorder="1"/>
    <xf numFmtId="0" fontId="8" fillId="0" borderId="28" xfId="0" applyFont="1" applyBorder="1" applyAlignment="1">
      <alignment horizontal="left"/>
    </xf>
    <xf numFmtId="0" fontId="11" fillId="0" borderId="27" xfId="0" applyFont="1" applyBorder="1" applyAlignment="1">
      <alignment horizontal="left" vertical="center"/>
    </xf>
    <xf numFmtId="187" fontId="6" fillId="0" borderId="17" xfId="21" applyFont="1" applyFill="1" applyBorder="1" applyAlignment="1">
      <alignment horizontal="center" vertical="center"/>
    </xf>
    <xf numFmtId="0" fontId="79" fillId="0" borderId="0" xfId="0" applyFont="1" applyAlignment="1">
      <alignment horizontal="right" vertical="top"/>
    </xf>
    <xf numFmtId="187" fontId="6" fillId="0" borderId="0" xfId="21" applyFont="1" applyAlignment="1">
      <alignment vertical="top"/>
    </xf>
    <xf numFmtId="187" fontId="6" fillId="0" borderId="17" xfId="21" applyFont="1" applyBorder="1"/>
    <xf numFmtId="187" fontId="36" fillId="0" borderId="0" xfId="21" applyFont="1"/>
    <xf numFmtId="0" fontId="10" fillId="0" borderId="52" xfId="0" applyFont="1" applyBorder="1" applyAlignment="1">
      <alignment horizontal="center"/>
    </xf>
    <xf numFmtId="43" fontId="11" fillId="0" borderId="0" xfId="0" applyNumberFormat="1" applyFont="1"/>
    <xf numFmtId="187" fontId="11" fillId="0" borderId="0" xfId="21" applyFont="1"/>
    <xf numFmtId="0" fontId="11" fillId="0" borderId="0" xfId="0" applyFont="1" applyAlignment="1">
      <alignment horizontal="right"/>
    </xf>
    <xf numFmtId="0" fontId="10" fillId="0" borderId="0" xfId="0" applyFont="1"/>
    <xf numFmtId="43" fontId="11" fillId="0" borderId="0" xfId="0" applyNumberFormat="1" applyFont="1" applyAlignment="1">
      <alignment horizontal="center"/>
    </xf>
    <xf numFmtId="187" fontId="11" fillId="0" borderId="0" xfId="0" applyNumberFormat="1" applyFont="1" applyAlignment="1">
      <alignment horizontal="center"/>
    </xf>
    <xf numFmtId="199" fontId="11" fillId="0" borderId="0" xfId="0" applyNumberFormat="1" applyFont="1" applyAlignment="1">
      <alignment horizontal="center"/>
    </xf>
    <xf numFmtId="0" fontId="7" fillId="0" borderId="52" xfId="0" applyFont="1" applyBorder="1" applyAlignment="1">
      <alignment horizontal="center"/>
    </xf>
    <xf numFmtId="0" fontId="6" fillId="0" borderId="0" xfId="92" applyFont="1"/>
    <xf numFmtId="0" fontId="6" fillId="0" borderId="0" xfId="92" applyFont="1" applyAlignment="1">
      <alignment horizontal="center"/>
    </xf>
    <xf numFmtId="0" fontId="7" fillId="0" borderId="15" xfId="92" applyFont="1" applyBorder="1" applyAlignment="1">
      <alignment horizontal="center"/>
    </xf>
    <xf numFmtId="0" fontId="68" fillId="0" borderId="28" xfId="92" applyFont="1" applyBorder="1" applyAlignment="1">
      <alignment horizontal="left"/>
    </xf>
    <xf numFmtId="0" fontId="67" fillId="0" borderId="0" xfId="92" applyFont="1"/>
    <xf numFmtId="0" fontId="67" fillId="0" borderId="0" xfId="92" applyFont="1" applyAlignment="1">
      <alignment horizontal="center"/>
    </xf>
    <xf numFmtId="0" fontId="67" fillId="0" borderId="11" xfId="92" applyFont="1" applyBorder="1" applyAlignment="1">
      <alignment horizontal="center"/>
    </xf>
    <xf numFmtId="0" fontId="67" fillId="0" borderId="17" xfId="0" applyFont="1" applyBorder="1" applyAlignment="1">
      <alignment horizontal="left"/>
    </xf>
    <xf numFmtId="0" fontId="67" fillId="0" borderId="17" xfId="92" applyFont="1" applyBorder="1"/>
    <xf numFmtId="0" fontId="69" fillId="0" borderId="28" xfId="92" applyFont="1" applyBorder="1"/>
    <xf numFmtId="0" fontId="67" fillId="0" borderId="11" xfId="92" applyFont="1" applyBorder="1"/>
    <xf numFmtId="0" fontId="6" fillId="0" borderId="0" xfId="92" applyFont="1" applyAlignment="1">
      <alignment vertical="top"/>
    </xf>
    <xf numFmtId="0" fontId="6" fillId="0" borderId="0" xfId="92" applyFont="1" applyAlignment="1">
      <alignment horizontal="center" vertical="top"/>
    </xf>
    <xf numFmtId="0" fontId="71" fillId="0" borderId="0" xfId="92" applyFont="1"/>
    <xf numFmtId="4" fontId="67" fillId="0" borderId="17" xfId="92" applyNumberFormat="1" applyFont="1" applyBorder="1" applyAlignment="1">
      <alignment horizontal="center"/>
    </xf>
    <xf numFmtId="43" fontId="67" fillId="0" borderId="17" xfId="92" applyNumberFormat="1" applyFont="1" applyBorder="1"/>
    <xf numFmtId="2" fontId="6" fillId="0" borderId="0" xfId="92" applyNumberFormat="1" applyFont="1" applyAlignment="1">
      <alignment horizontal="center"/>
    </xf>
    <xf numFmtId="0" fontId="68" fillId="0" borderId="28" xfId="92" applyFont="1" applyBorder="1" applyAlignment="1">
      <alignment horizontal="center"/>
    </xf>
    <xf numFmtId="0" fontId="68" fillId="0" borderId="0" xfId="92" applyFont="1" applyAlignment="1">
      <alignment horizontal="center"/>
    </xf>
    <xf numFmtId="0" fontId="68" fillId="0" borderId="11" xfId="92" applyFont="1" applyBorder="1" applyAlignment="1">
      <alignment horizontal="center"/>
    </xf>
    <xf numFmtId="43" fontId="68" fillId="0" borderId="17" xfId="92" applyNumberFormat="1" applyFont="1" applyBorder="1"/>
    <xf numFmtId="0" fontId="67" fillId="0" borderId="0" xfId="92" applyFont="1" applyAlignment="1">
      <alignment horizontal="left"/>
    </xf>
    <xf numFmtId="0" fontId="67" fillId="0" borderId="11" xfId="92" applyFont="1" applyBorder="1" applyAlignment="1">
      <alignment horizontal="left"/>
    </xf>
    <xf numFmtId="0" fontId="67" fillId="0" borderId="0" xfId="92" quotePrefix="1" applyFont="1" applyAlignment="1">
      <alignment horizontal="center"/>
    </xf>
    <xf numFmtId="0" fontId="69" fillId="0" borderId="0" xfId="92" applyFont="1"/>
    <xf numFmtId="0" fontId="69" fillId="0" borderId="11" xfId="92" applyFont="1" applyBorder="1"/>
    <xf numFmtId="0" fontId="6" fillId="0" borderId="0" xfId="92" applyFont="1" applyAlignment="1">
      <alignment horizontal="left" vertical="top"/>
    </xf>
    <xf numFmtId="0" fontId="72" fillId="0" borderId="28" xfId="92" applyFont="1" applyBorder="1"/>
    <xf numFmtId="3" fontId="67" fillId="0" borderId="17" xfId="92" applyNumberFormat="1" applyFont="1" applyBorder="1" applyAlignment="1">
      <alignment horizontal="center"/>
    </xf>
    <xf numFmtId="2" fontId="67" fillId="0" borderId="17" xfId="92" applyNumberFormat="1" applyFont="1" applyBorder="1" applyAlignment="1">
      <alignment horizontal="center"/>
    </xf>
    <xf numFmtId="0" fontId="67" fillId="0" borderId="28" xfId="93" applyFont="1" applyBorder="1"/>
    <xf numFmtId="0" fontId="67" fillId="0" borderId="0" xfId="93" applyFont="1" applyAlignment="1">
      <alignment horizontal="center"/>
    </xf>
    <xf numFmtId="0" fontId="67" fillId="0" borderId="0" xfId="93" applyFont="1" applyAlignment="1">
      <alignment horizontal="left"/>
    </xf>
    <xf numFmtId="0" fontId="67" fillId="0" borderId="11" xfId="93" applyFont="1" applyBorder="1" applyAlignment="1">
      <alignment horizontal="left"/>
    </xf>
    <xf numFmtId="0" fontId="67" fillId="0" borderId="17" xfId="93" applyFont="1" applyBorder="1" applyAlignment="1">
      <alignment horizontal="center"/>
    </xf>
    <xf numFmtId="3" fontId="67" fillId="0" borderId="17" xfId="93" applyNumberFormat="1" applyFont="1" applyBorder="1" applyAlignment="1">
      <alignment horizontal="center"/>
    </xf>
    <xf numFmtId="0" fontId="6" fillId="0" borderId="17" xfId="92" applyFont="1" applyBorder="1"/>
    <xf numFmtId="0" fontId="7" fillId="0" borderId="28" xfId="92" applyFont="1" applyBorder="1" applyAlignment="1">
      <alignment horizontal="center"/>
    </xf>
    <xf numFmtId="0" fontId="7" fillId="0" borderId="0" xfId="92" applyFont="1" applyAlignment="1">
      <alignment horizontal="center"/>
    </xf>
    <xf numFmtId="0" fontId="7" fillId="0" borderId="11" xfId="92" applyFont="1" applyBorder="1" applyAlignment="1">
      <alignment horizontal="center"/>
    </xf>
    <xf numFmtId="0" fontId="6" fillId="0" borderId="17" xfId="92" applyFont="1" applyBorder="1" applyAlignment="1">
      <alignment horizontal="center"/>
    </xf>
    <xf numFmtId="43" fontId="7" fillId="0" borderId="17" xfId="92" applyNumberFormat="1" applyFont="1" applyBorder="1"/>
    <xf numFmtId="0" fontId="69" fillId="0" borderId="28" xfId="92" applyFont="1" applyBorder="1" applyAlignment="1">
      <alignment horizontal="left"/>
    </xf>
    <xf numFmtId="0" fontId="6" fillId="0" borderId="15" xfId="92" applyFont="1" applyBorder="1"/>
    <xf numFmtId="187" fontId="7" fillId="0" borderId="15" xfId="92" applyNumberFormat="1" applyFont="1" applyBorder="1"/>
    <xf numFmtId="187" fontId="6" fillId="0" borderId="0" xfId="92" applyNumberFormat="1" applyFont="1" applyAlignment="1">
      <alignment horizontal="center"/>
    </xf>
    <xf numFmtId="0" fontId="10" fillId="0" borderId="18" xfId="92" applyFont="1" applyBorder="1" applyAlignment="1">
      <alignment horizontal="center"/>
    </xf>
    <xf numFmtId="0" fontId="6" fillId="0" borderId="11" xfId="92" applyFont="1" applyBorder="1" applyAlignment="1">
      <alignment horizontal="center"/>
    </xf>
    <xf numFmtId="0" fontId="8" fillId="0" borderId="28" xfId="92" applyFont="1" applyBorder="1"/>
    <xf numFmtId="0" fontId="6" fillId="0" borderId="11" xfId="92" applyFont="1" applyBorder="1"/>
    <xf numFmtId="0" fontId="6" fillId="0" borderId="28" xfId="92" applyFont="1" applyBorder="1"/>
    <xf numFmtId="0" fontId="9" fillId="0" borderId="0" xfId="92" applyFont="1"/>
    <xf numFmtId="4" fontId="6" fillId="0" borderId="17" xfId="93" applyNumberFormat="1" applyFont="1" applyBorder="1" applyAlignment="1">
      <alignment horizontal="center"/>
    </xf>
    <xf numFmtId="43" fontId="6" fillId="0" borderId="17" xfId="92" applyNumberFormat="1" applyFont="1" applyBorder="1"/>
    <xf numFmtId="4" fontId="6" fillId="0" borderId="17" xfId="92" applyNumberFormat="1" applyFont="1" applyBorder="1" applyAlignment="1">
      <alignment horizontal="center"/>
    </xf>
    <xf numFmtId="0" fontId="6" fillId="0" borderId="0" xfId="92" applyFont="1" applyAlignment="1">
      <alignment horizontal="left"/>
    </xf>
    <xf numFmtId="0" fontId="6" fillId="0" borderId="11" xfId="92" applyFont="1" applyBorder="1" applyAlignment="1">
      <alignment horizontal="left"/>
    </xf>
    <xf numFmtId="0" fontId="6" fillId="0" borderId="0" xfId="92" quotePrefix="1" applyFont="1" applyAlignment="1">
      <alignment horizontal="center"/>
    </xf>
    <xf numFmtId="0" fontId="8" fillId="0" borderId="0" xfId="92" applyFont="1"/>
    <xf numFmtId="0" fontId="8" fillId="0" borderId="11" xfId="92" applyFont="1" applyBorder="1"/>
    <xf numFmtId="2" fontId="6" fillId="0" borderId="17" xfId="92" applyNumberFormat="1" applyFont="1" applyBorder="1" applyAlignment="1">
      <alignment horizontal="center"/>
    </xf>
    <xf numFmtId="43" fontId="7" fillId="0" borderId="0" xfId="92" applyNumberFormat="1" applyFont="1"/>
    <xf numFmtId="0" fontId="7" fillId="0" borderId="11" xfId="92" applyFont="1" applyBorder="1"/>
    <xf numFmtId="0" fontId="6" fillId="0" borderId="17" xfId="93" applyFont="1" applyBorder="1" applyAlignment="1">
      <alignment horizontal="center"/>
    </xf>
    <xf numFmtId="3" fontId="6" fillId="0" borderId="17" xfId="93" applyNumberFormat="1" applyFont="1" applyBorder="1" applyAlignment="1">
      <alignment horizontal="center"/>
    </xf>
    <xf numFmtId="0" fontId="7" fillId="0" borderId="15" xfId="92" applyFont="1" applyBorder="1" applyAlignment="1">
      <alignment horizontal="centerContinuous"/>
    </xf>
    <xf numFmtId="0" fontId="6" fillId="0" borderId="0" xfId="108" applyFont="1" applyAlignment="1">
      <alignment vertical="center"/>
    </xf>
    <xf numFmtId="0" fontId="6" fillId="0" borderId="28" xfId="108" applyFont="1" applyBorder="1" applyAlignment="1">
      <alignment vertical="center"/>
    </xf>
    <xf numFmtId="0" fontId="6" fillId="0" borderId="28" xfId="108" applyFont="1" applyBorder="1" applyAlignment="1">
      <alignment horizontal="center" vertical="center"/>
    </xf>
    <xf numFmtId="0" fontId="6" fillId="0" borderId="17" xfId="108" applyFont="1" applyBorder="1" applyAlignment="1">
      <alignment horizontal="center" vertical="center"/>
    </xf>
    <xf numFmtId="2" fontId="6" fillId="0" borderId="17" xfId="108" applyNumberFormat="1" applyFont="1" applyBorder="1" applyAlignment="1">
      <alignment horizontal="center" vertical="center"/>
    </xf>
    <xf numFmtId="187" fontId="6" fillId="0" borderId="0" xfId="21" applyFont="1" applyFill="1" applyAlignment="1">
      <alignment horizontal="center" vertical="center"/>
    </xf>
    <xf numFmtId="0" fontId="26" fillId="0" borderId="0" xfId="129" applyFont="1"/>
    <xf numFmtId="0" fontId="81" fillId="0" borderId="22" xfId="129" applyFont="1" applyBorder="1" applyAlignment="1">
      <alignment horizontal="center"/>
    </xf>
    <xf numFmtId="43" fontId="26" fillId="0" borderId="17" xfId="130" applyFont="1" applyFill="1" applyBorder="1" applyAlignment="1">
      <alignment horizontal="right"/>
    </xf>
    <xf numFmtId="187" fontId="26" fillId="0" borderId="17" xfId="21" applyFont="1" applyBorder="1" applyAlignment="1">
      <alignment horizontal="right"/>
    </xf>
    <xf numFmtId="0" fontId="26" fillId="0" borderId="18" xfId="109" applyFont="1" applyBorder="1" applyAlignment="1">
      <alignment horizontal="center"/>
    </xf>
    <xf numFmtId="0" fontId="26" fillId="0" borderId="18" xfId="109" applyFont="1" applyBorder="1"/>
    <xf numFmtId="0" fontId="82" fillId="0" borderId="15" xfId="109" applyFont="1" applyBorder="1"/>
    <xf numFmtId="0" fontId="80" fillId="0" borderId="15" xfId="109" applyFont="1" applyBorder="1" applyAlignment="1">
      <alignment horizontal="center"/>
    </xf>
    <xf numFmtId="187" fontId="26" fillId="0" borderId="15" xfId="21" applyFont="1" applyBorder="1"/>
    <xf numFmtId="43" fontId="26" fillId="0" borderId="15" xfId="129" applyNumberFormat="1" applyFont="1" applyBorder="1"/>
    <xf numFmtId="0" fontId="26" fillId="0" borderId="0" xfId="46" applyFont="1"/>
    <xf numFmtId="0" fontId="65" fillId="0" borderId="0" xfId="129" applyFont="1" applyAlignment="1">
      <alignment horizontal="centerContinuous"/>
    </xf>
    <xf numFmtId="0" fontId="66" fillId="0" borderId="0" xfId="129" applyFont="1"/>
    <xf numFmtId="43" fontId="66" fillId="0" borderId="0" xfId="130" applyFont="1" applyFill="1"/>
    <xf numFmtId="0" fontId="65" fillId="0" borderId="22" xfId="129" applyFont="1" applyBorder="1" applyAlignment="1">
      <alignment horizontal="center"/>
    </xf>
    <xf numFmtId="0" fontId="65" fillId="0" borderId="30" xfId="129" applyFont="1" applyBorder="1" applyAlignment="1">
      <alignment horizontal="center" vertical="center"/>
    </xf>
    <xf numFmtId="0" fontId="65" fillId="0" borderId="52" xfId="129" applyFont="1" applyBorder="1" applyAlignment="1">
      <alignment horizontal="center" vertical="center"/>
    </xf>
    <xf numFmtId="0" fontId="65" fillId="0" borderId="24" xfId="129" applyFont="1" applyBorder="1" applyAlignment="1">
      <alignment horizontal="center" vertical="center"/>
    </xf>
    <xf numFmtId="0" fontId="65" fillId="0" borderId="18" xfId="129" applyFont="1" applyBorder="1" applyAlignment="1">
      <alignment horizontal="center"/>
    </xf>
    <xf numFmtId="43" fontId="65" fillId="0" borderId="22" xfId="130" applyFont="1" applyFill="1" applyBorder="1" applyAlignment="1">
      <alignment horizontal="center"/>
    </xf>
    <xf numFmtId="0" fontId="66" fillId="0" borderId="17" xfId="129" applyFont="1" applyBorder="1" applyAlignment="1">
      <alignment horizontal="center"/>
    </xf>
    <xf numFmtId="0" fontId="66" fillId="0" borderId="28" xfId="129" applyFont="1" applyBorder="1"/>
    <xf numFmtId="43" fontId="66" fillId="0" borderId="11" xfId="130" applyFont="1" applyFill="1" applyBorder="1"/>
    <xf numFmtId="4" fontId="66" fillId="0" borderId="17" xfId="93" applyNumberFormat="1" applyFont="1" applyBorder="1"/>
    <xf numFmtId="0" fontId="66" fillId="0" borderId="18" xfId="129" applyFont="1" applyBorder="1" applyAlignment="1">
      <alignment horizontal="center"/>
    </xf>
    <xf numFmtId="0" fontId="66" fillId="0" borderId="21" xfId="129" applyFont="1" applyBorder="1"/>
    <xf numFmtId="0" fontId="66" fillId="0" borderId="19" xfId="129" applyFont="1" applyBorder="1"/>
    <xf numFmtId="43" fontId="66" fillId="0" borderId="20" xfId="130" applyFont="1" applyFill="1" applyBorder="1"/>
    <xf numFmtId="4" fontId="66" fillId="0" borderId="18" xfId="93" applyNumberFormat="1" applyFont="1" applyBorder="1"/>
    <xf numFmtId="43" fontId="65" fillId="0" borderId="15" xfId="130" applyFont="1" applyFill="1" applyBorder="1"/>
    <xf numFmtId="0" fontId="7" fillId="0" borderId="0" xfId="129" applyFont="1" applyAlignment="1">
      <alignment horizontal="centerContinuous"/>
    </xf>
    <xf numFmtId="0" fontId="6" fillId="0" borderId="0" xfId="129" applyFont="1"/>
    <xf numFmtId="43" fontId="6" fillId="0" borderId="0" xfId="130" applyFont="1" applyFill="1"/>
    <xf numFmtId="0" fontId="7" fillId="0" borderId="22" xfId="129" applyFont="1" applyBorder="1" applyAlignment="1">
      <alignment horizontal="center"/>
    </xf>
    <xf numFmtId="0" fontId="67" fillId="0" borderId="22" xfId="0" applyFont="1" applyBorder="1" applyAlignment="1">
      <alignment horizontal="left" vertical="center"/>
    </xf>
    <xf numFmtId="190" fontId="67" fillId="0" borderId="22" xfId="21" applyNumberFormat="1" applyFont="1" applyFill="1" applyBorder="1" applyAlignment="1">
      <alignment horizontal="left" vertical="center"/>
    </xf>
    <xf numFmtId="190" fontId="67" fillId="0" borderId="22" xfId="21" applyNumberFormat="1" applyFont="1" applyFill="1" applyBorder="1" applyAlignment="1">
      <alignment horizontal="center" vertical="center"/>
    </xf>
    <xf numFmtId="190" fontId="67" fillId="0" borderId="17" xfId="21" applyNumberFormat="1" applyFont="1" applyBorder="1" applyAlignment="1">
      <alignment horizontal="left" vertical="center"/>
    </xf>
    <xf numFmtId="190" fontId="67" fillId="0" borderId="17" xfId="21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7" fillId="0" borderId="33" xfId="0" applyFont="1" applyBorder="1" applyAlignment="1">
      <alignment horizontal="center" vertical="center"/>
    </xf>
    <xf numFmtId="0" fontId="67" fillId="0" borderId="15" xfId="0" applyFont="1" applyBorder="1" applyAlignment="1">
      <alignment vertical="center"/>
    </xf>
    <xf numFmtId="0" fontId="67" fillId="0" borderId="15" xfId="0" applyFont="1" applyBorder="1" applyAlignment="1">
      <alignment horizontal="left" vertical="center"/>
    </xf>
    <xf numFmtId="190" fontId="67" fillId="0" borderId="15" xfId="21" applyNumberFormat="1" applyFont="1" applyBorder="1" applyAlignment="1">
      <alignment horizontal="left" vertical="center"/>
    </xf>
    <xf numFmtId="190" fontId="67" fillId="0" borderId="15" xfId="21" applyNumberFormat="1" applyFont="1" applyBorder="1" applyAlignment="1">
      <alignment horizontal="center" vertical="center"/>
    </xf>
    <xf numFmtId="0" fontId="67" fillId="0" borderId="17" xfId="0" applyFont="1" applyBorder="1" applyAlignment="1">
      <alignment horizontal="left" vertical="center"/>
    </xf>
    <xf numFmtId="0" fontId="71" fillId="0" borderId="17" xfId="0" applyFont="1" applyBorder="1" applyAlignment="1">
      <alignment horizontal="left" vertical="center"/>
    </xf>
    <xf numFmtId="0" fontId="67" fillId="0" borderId="18" xfId="0" applyFont="1" applyBorder="1" applyAlignment="1">
      <alignment horizontal="center" vertical="center"/>
    </xf>
    <xf numFmtId="3" fontId="67" fillId="0" borderId="17" xfId="0" applyNumberFormat="1" applyFont="1" applyBorder="1" applyAlignment="1">
      <alignment horizontal="right" vertical="center"/>
    </xf>
    <xf numFmtId="190" fontId="67" fillId="0" borderId="17" xfId="21" applyNumberFormat="1" applyFont="1" applyFill="1" applyBorder="1" applyAlignment="1">
      <alignment horizontal="center" vertical="center"/>
    </xf>
    <xf numFmtId="0" fontId="67" fillId="0" borderId="15" xfId="0" applyFont="1" applyBorder="1" applyAlignment="1">
      <alignment horizontal="center" vertical="center"/>
    </xf>
    <xf numFmtId="0" fontId="67" fillId="0" borderId="18" xfId="0" applyFont="1" applyBorder="1" applyAlignment="1">
      <alignment horizontal="left" vertical="center"/>
    </xf>
    <xf numFmtId="190" fontId="67" fillId="0" borderId="15" xfId="21" applyNumberFormat="1" applyFont="1" applyFill="1" applyBorder="1" applyAlignment="1">
      <alignment horizontal="center" vertical="center"/>
    </xf>
    <xf numFmtId="0" fontId="36" fillId="0" borderId="0" xfId="108" applyFont="1"/>
    <xf numFmtId="3" fontId="36" fillId="0" borderId="0" xfId="108" applyNumberFormat="1" applyFont="1"/>
    <xf numFmtId="43" fontId="37" fillId="0" borderId="0" xfId="108" applyNumberFormat="1" applyFont="1"/>
    <xf numFmtId="0" fontId="36" fillId="0" borderId="0" xfId="108" applyFont="1" applyAlignment="1">
      <alignment horizontal="left"/>
    </xf>
    <xf numFmtId="0" fontId="37" fillId="0" borderId="0" xfId="108" applyFont="1" applyAlignment="1">
      <alignment horizontal="center"/>
    </xf>
    <xf numFmtId="43" fontId="37" fillId="0" borderId="15" xfId="108" applyNumberFormat="1" applyFont="1" applyBorder="1"/>
    <xf numFmtId="0" fontId="36" fillId="0" borderId="4" xfId="108" applyFont="1" applyBorder="1" applyAlignment="1">
      <alignment horizontal="left"/>
    </xf>
    <xf numFmtId="0" fontId="37" fillId="0" borderId="33" xfId="108" applyFont="1" applyBorder="1"/>
    <xf numFmtId="0" fontId="37" fillId="0" borderId="15" xfId="108" applyFont="1" applyBorder="1" applyAlignment="1">
      <alignment horizontal="center"/>
    </xf>
    <xf numFmtId="0" fontId="37" fillId="0" borderId="18" xfId="108" applyFont="1" applyBorder="1" applyAlignment="1">
      <alignment horizontal="center"/>
    </xf>
    <xf numFmtId="187" fontId="36" fillId="0" borderId="0" xfId="108" applyNumberFormat="1" applyFont="1"/>
    <xf numFmtId="43" fontId="37" fillId="0" borderId="25" xfId="108" applyNumberFormat="1" applyFont="1" applyBorder="1"/>
    <xf numFmtId="0" fontId="37" fillId="0" borderId="26" xfId="108" applyFont="1" applyBorder="1" applyAlignment="1">
      <alignment horizontal="left"/>
    </xf>
    <xf numFmtId="0" fontId="36" fillId="0" borderId="40" xfId="108" applyFont="1" applyBorder="1"/>
    <xf numFmtId="0" fontId="37" fillId="0" borderId="25" xfId="108" applyFont="1" applyBorder="1" applyAlignment="1">
      <alignment horizontal="center"/>
    </xf>
    <xf numFmtId="43" fontId="36" fillId="0" borderId="25" xfId="108" applyNumberFormat="1" applyFont="1" applyBorder="1"/>
    <xf numFmtId="0" fontId="36" fillId="0" borderId="26" xfId="108" applyFont="1" applyBorder="1" applyAlignment="1">
      <alignment horizontal="left"/>
    </xf>
    <xf numFmtId="0" fontId="37" fillId="0" borderId="29" xfId="108" applyFont="1" applyBorder="1"/>
    <xf numFmtId="43" fontId="37" fillId="0" borderId="31" xfId="108" applyNumberFormat="1" applyFont="1" applyBorder="1"/>
    <xf numFmtId="0" fontId="36" fillId="0" borderId="32" xfId="108" applyFont="1" applyBorder="1" applyAlignment="1">
      <alignment horizontal="left"/>
    </xf>
    <xf numFmtId="0" fontId="36" fillId="0" borderId="43" xfId="108" applyFont="1" applyBorder="1"/>
    <xf numFmtId="0" fontId="37" fillId="0" borderId="31" xfId="108" applyFont="1" applyBorder="1" applyAlignment="1">
      <alignment horizontal="center"/>
    </xf>
    <xf numFmtId="0" fontId="37" fillId="0" borderId="20" xfId="108" applyFont="1" applyBorder="1" applyAlignment="1">
      <alignment horizontal="left"/>
    </xf>
    <xf numFmtId="0" fontId="36" fillId="0" borderId="17" xfId="108" applyFont="1" applyBorder="1" applyAlignment="1">
      <alignment horizontal="center"/>
    </xf>
    <xf numFmtId="0" fontId="36" fillId="0" borderId="25" xfId="108" applyFont="1" applyBorder="1"/>
    <xf numFmtId="0" fontId="63" fillId="0" borderId="26" xfId="108" applyFont="1" applyBorder="1"/>
    <xf numFmtId="0" fontId="37" fillId="0" borderId="22" xfId="108" applyFont="1" applyBorder="1" applyAlignment="1">
      <alignment horizontal="center"/>
    </xf>
    <xf numFmtId="0" fontId="11" fillId="0" borderId="0" xfId="108" applyFont="1"/>
    <xf numFmtId="0" fontId="11" fillId="0" borderId="0" xfId="108" applyFont="1" applyAlignment="1">
      <alignment horizontal="left"/>
    </xf>
    <xf numFmtId="0" fontId="11" fillId="0" borderId="0" xfId="108" applyFont="1" applyAlignment="1">
      <alignment horizontal="centerContinuous"/>
    </xf>
    <xf numFmtId="43" fontId="11" fillId="0" borderId="0" xfId="108" applyNumberFormat="1" applyFont="1"/>
    <xf numFmtId="0" fontId="11" fillId="0" borderId="20" xfId="108" applyFont="1" applyBorder="1"/>
    <xf numFmtId="0" fontId="10" fillId="0" borderId="19" xfId="108" applyFont="1" applyBorder="1"/>
    <xf numFmtId="0" fontId="11" fillId="0" borderId="19" xfId="108" applyFont="1" applyBorder="1"/>
    <xf numFmtId="0" fontId="11" fillId="0" borderId="21" xfId="108" applyFont="1" applyBorder="1"/>
    <xf numFmtId="0" fontId="10" fillId="0" borderId="20" xfId="108" applyFont="1" applyBorder="1"/>
    <xf numFmtId="0" fontId="11" fillId="0" borderId="11" xfId="108" applyFont="1" applyBorder="1"/>
    <xf numFmtId="0" fontId="11" fillId="0" borderId="31" xfId="108" applyFont="1" applyBorder="1"/>
    <xf numFmtId="187" fontId="11" fillId="0" borderId="0" xfId="108" applyNumberFormat="1" applyFont="1" applyAlignment="1">
      <alignment horizontal="center"/>
    </xf>
    <xf numFmtId="43" fontId="11" fillId="0" borderId="0" xfId="108" applyNumberFormat="1" applyFont="1" applyAlignment="1">
      <alignment horizontal="center"/>
    </xf>
    <xf numFmtId="43" fontId="10" fillId="0" borderId="27" xfId="108" applyNumberFormat="1" applyFont="1" applyBorder="1"/>
    <xf numFmtId="0" fontId="10" fillId="0" borderId="27" xfId="108" applyFont="1" applyBorder="1" applyAlignment="1">
      <alignment horizontal="center" vertical="center"/>
    </xf>
    <xf numFmtId="0" fontId="10" fillId="0" borderId="26" xfId="108" applyFont="1" applyBorder="1" applyAlignment="1">
      <alignment horizontal="center"/>
    </xf>
    <xf numFmtId="0" fontId="11" fillId="0" borderId="25" xfId="108" applyFont="1" applyBorder="1" applyAlignment="1">
      <alignment horizontal="center"/>
    </xf>
    <xf numFmtId="43" fontId="11" fillId="0" borderId="27" xfId="108" applyNumberFormat="1" applyFont="1" applyBorder="1"/>
    <xf numFmtId="0" fontId="11" fillId="0" borderId="27" xfId="108" applyFont="1" applyBorder="1"/>
    <xf numFmtId="0" fontId="13" fillId="0" borderId="27" xfId="108" applyFont="1" applyBorder="1"/>
    <xf numFmtId="0" fontId="10" fillId="0" borderId="26" xfId="108" applyFont="1" applyBorder="1" applyAlignment="1">
      <alignment horizontal="left"/>
    </xf>
    <xf numFmtId="0" fontId="10" fillId="0" borderId="25" xfId="108" applyFont="1" applyBorder="1" applyAlignment="1">
      <alignment horizontal="center"/>
    </xf>
    <xf numFmtId="0" fontId="10" fillId="0" borderId="18" xfId="108" applyFont="1" applyBorder="1" applyAlignment="1">
      <alignment horizontal="center"/>
    </xf>
    <xf numFmtId="0" fontId="10" fillId="0" borderId="22" xfId="108" applyFont="1" applyBorder="1" applyAlignment="1">
      <alignment horizontal="center"/>
    </xf>
    <xf numFmtId="0" fontId="10" fillId="0" borderId="52" xfId="108" applyFont="1" applyBorder="1" applyAlignment="1">
      <alignment horizontal="center"/>
    </xf>
    <xf numFmtId="0" fontId="10" fillId="0" borderId="22" xfId="108" applyFont="1" applyBorder="1" applyAlignment="1">
      <alignment horizontal="center" vertical="center"/>
    </xf>
    <xf numFmtId="0" fontId="6" fillId="0" borderId="0" xfId="108" applyFont="1"/>
    <xf numFmtId="187" fontId="6" fillId="0" borderId="0" xfId="108" applyNumberFormat="1" applyFont="1"/>
    <xf numFmtId="0" fontId="6" fillId="0" borderId="0" xfId="108" applyFont="1" applyAlignment="1">
      <alignment horizontal="center"/>
    </xf>
    <xf numFmtId="43" fontId="7" fillId="0" borderId="15" xfId="108" applyNumberFormat="1" applyFont="1" applyBorder="1"/>
    <xf numFmtId="0" fontId="7" fillId="0" borderId="15" xfId="108" applyFont="1" applyBorder="1" applyAlignment="1">
      <alignment horizontal="centerContinuous"/>
    </xf>
    <xf numFmtId="43" fontId="7" fillId="0" borderId="0" xfId="108" applyNumberFormat="1" applyFont="1" applyAlignment="1">
      <alignment horizontal="center"/>
    </xf>
    <xf numFmtId="43" fontId="6" fillId="0" borderId="17" xfId="108" applyNumberFormat="1" applyFont="1" applyBorder="1" applyAlignment="1">
      <alignment horizontal="center"/>
    </xf>
    <xf numFmtId="0" fontId="7" fillId="0" borderId="11" xfId="108" applyFont="1" applyBorder="1" applyAlignment="1">
      <alignment horizontal="center"/>
    </xf>
    <xf numFmtId="0" fontId="7" fillId="0" borderId="0" xfId="108" applyFont="1" applyAlignment="1">
      <alignment horizontal="center"/>
    </xf>
    <xf numFmtId="0" fontId="7" fillId="0" borderId="28" xfId="108" applyFont="1" applyBorder="1" applyAlignment="1">
      <alignment horizontal="center"/>
    </xf>
    <xf numFmtId="0" fontId="6" fillId="0" borderId="17" xfId="108" applyFont="1" applyBorder="1" applyAlignment="1">
      <alignment horizontal="center"/>
    </xf>
    <xf numFmtId="43" fontId="6" fillId="0" borderId="0" xfId="108" applyNumberFormat="1" applyFont="1" applyAlignment="1">
      <alignment horizontal="center"/>
    </xf>
    <xf numFmtId="0" fontId="6" fillId="0" borderId="11" xfId="108" applyFont="1" applyBorder="1"/>
    <xf numFmtId="0" fontId="6" fillId="0" borderId="0" xfId="108" quotePrefix="1" applyFont="1" applyAlignment="1">
      <alignment horizontal="center"/>
    </xf>
    <xf numFmtId="0" fontId="6" fillId="0" borderId="28" xfId="108" applyFont="1" applyBorder="1"/>
    <xf numFmtId="0" fontId="6" fillId="0" borderId="11" xfId="108" applyFont="1" applyBorder="1" applyAlignment="1">
      <alignment horizontal="left"/>
    </xf>
    <xf numFmtId="0" fontId="6" fillId="0" borderId="0" xfId="108" applyFont="1" applyAlignment="1">
      <alignment horizontal="left"/>
    </xf>
    <xf numFmtId="0" fontId="7" fillId="0" borderId="28" xfId="108" applyFont="1" applyBorder="1"/>
    <xf numFmtId="0" fontId="6" fillId="0" borderId="17" xfId="108" applyFont="1" applyBorder="1"/>
    <xf numFmtId="0" fontId="7" fillId="0" borderId="22" xfId="108" applyFont="1" applyBorder="1" applyAlignment="1">
      <alignment horizontal="center"/>
    </xf>
    <xf numFmtId="0" fontId="7" fillId="0" borderId="24" xfId="108" applyFont="1" applyBorder="1" applyAlignment="1">
      <alignment horizontal="center"/>
    </xf>
    <xf numFmtId="0" fontId="7" fillId="0" borderId="52" xfId="108" applyFont="1" applyBorder="1" applyAlignment="1">
      <alignment horizontal="center"/>
    </xf>
    <xf numFmtId="0" fontId="7" fillId="0" borderId="30" xfId="108" applyFont="1" applyBorder="1" applyAlignment="1">
      <alignment horizontal="center"/>
    </xf>
    <xf numFmtId="0" fontId="7" fillId="0" borderId="15" xfId="108" applyFont="1" applyBorder="1" applyAlignment="1">
      <alignment horizontal="center"/>
    </xf>
    <xf numFmtId="187" fontId="6" fillId="0" borderId="0" xfId="21" applyFont="1" applyFill="1" applyAlignment="1">
      <alignment horizontal="center"/>
    </xf>
    <xf numFmtId="3" fontId="6" fillId="0" borderId="17" xfId="92" applyNumberFormat="1" applyFont="1" applyBorder="1" applyAlignment="1">
      <alignment horizontal="center"/>
    </xf>
    <xf numFmtId="0" fontId="67" fillId="0" borderId="17" xfId="108" applyFont="1" applyBorder="1" applyAlignment="1">
      <alignment horizontal="center"/>
    </xf>
    <xf numFmtId="187" fontId="6" fillId="0" borderId="0" xfId="21" applyFont="1" applyFill="1" applyAlignment="1">
      <alignment horizontal="center" vertical="top"/>
    </xf>
    <xf numFmtId="0" fontId="67" fillId="0" borderId="17" xfId="108" applyFont="1" applyBorder="1" applyAlignment="1">
      <alignment horizontal="center" vertical="center"/>
    </xf>
    <xf numFmtId="0" fontId="10" fillId="0" borderId="20" xfId="108" applyFont="1" applyBorder="1" applyAlignment="1">
      <alignment horizontal="center"/>
    </xf>
    <xf numFmtId="0" fontId="10" fillId="0" borderId="17" xfId="108" applyFont="1" applyBorder="1" applyAlignment="1">
      <alignment horizontal="center" vertical="center"/>
    </xf>
    <xf numFmtId="43" fontId="6" fillId="0" borderId="0" xfId="108" applyNumberFormat="1" applyFont="1"/>
    <xf numFmtId="4" fontId="6" fillId="0" borderId="0" xfId="108" applyNumberFormat="1" applyFont="1"/>
    <xf numFmtId="43" fontId="7" fillId="0" borderId="17" xfId="108" applyNumberFormat="1" applyFont="1" applyBorder="1" applyAlignment="1">
      <alignment horizontal="center"/>
    </xf>
    <xf numFmtId="0" fontId="7" fillId="0" borderId="0" xfId="108" applyFont="1"/>
    <xf numFmtId="4" fontId="6" fillId="0" borderId="0" xfId="92" applyNumberFormat="1" applyFont="1" applyAlignment="1">
      <alignment horizontal="center"/>
    </xf>
    <xf numFmtId="1" fontId="6" fillId="0" borderId="17" xfId="93" applyNumberFormat="1" applyFont="1" applyBorder="1" applyAlignment="1">
      <alignment horizontal="center"/>
    </xf>
    <xf numFmtId="0" fontId="6" fillId="0" borderId="17" xfId="92" applyFont="1" applyBorder="1" applyAlignment="1">
      <alignment horizontal="center" vertical="center"/>
    </xf>
    <xf numFmtId="0" fontId="6" fillId="0" borderId="30" xfId="108" applyFont="1" applyBorder="1" applyAlignment="1">
      <alignment horizontal="center" vertical="center"/>
    </xf>
    <xf numFmtId="0" fontId="6" fillId="0" borderId="11" xfId="92" applyFont="1" applyBorder="1" applyAlignment="1">
      <alignment horizontal="center" vertical="center"/>
    </xf>
    <xf numFmtId="0" fontId="6" fillId="0" borderId="0" xfId="92" applyFont="1" applyAlignment="1">
      <alignment horizontal="center" vertical="center"/>
    </xf>
    <xf numFmtId="0" fontId="6" fillId="0" borderId="0" xfId="92" applyFont="1" applyAlignment="1">
      <alignment vertical="center"/>
    </xf>
    <xf numFmtId="0" fontId="68" fillId="0" borderId="28" xfId="108" applyFont="1" applyBorder="1" applyAlignment="1">
      <alignment horizontal="left" vertical="center"/>
    </xf>
    <xf numFmtId="4" fontId="7" fillId="0" borderId="15" xfId="108" applyNumberFormat="1" applyFont="1" applyBorder="1"/>
    <xf numFmtId="4" fontId="6" fillId="0" borderId="17" xfId="108" applyNumberFormat="1" applyFont="1" applyBorder="1"/>
    <xf numFmtId="4" fontId="7" fillId="0" borderId="17" xfId="108" applyNumberFormat="1" applyFont="1" applyBorder="1"/>
    <xf numFmtId="0" fontId="7" fillId="0" borderId="28" xfId="108" applyFont="1" applyBorder="1" applyAlignment="1">
      <alignment horizontal="left"/>
    </xf>
    <xf numFmtId="0" fontId="6" fillId="0" borderId="0" xfId="108" applyFont="1" applyAlignment="1">
      <alignment horizontal="center" vertical="center"/>
    </xf>
    <xf numFmtId="0" fontId="8" fillId="0" borderId="0" xfId="108" applyFont="1" applyAlignment="1">
      <alignment vertical="center"/>
    </xf>
    <xf numFmtId="0" fontId="7" fillId="0" borderId="0" xfId="108" quotePrefix="1" applyFont="1" applyAlignment="1">
      <alignment horizontal="center" vertical="center"/>
    </xf>
    <xf numFmtId="187" fontId="6" fillId="0" borderId="0" xfId="108" applyNumberFormat="1" applyFont="1" applyAlignment="1">
      <alignment horizontal="center" vertical="center"/>
    </xf>
    <xf numFmtId="187" fontId="7" fillId="0" borderId="15" xfId="108" applyNumberFormat="1" applyFont="1" applyBorder="1" applyAlignment="1">
      <alignment vertical="center"/>
    </xf>
    <xf numFmtId="0" fontId="6" fillId="0" borderId="15" xfId="108" applyFont="1" applyBorder="1" applyAlignment="1">
      <alignment vertical="center"/>
    </xf>
    <xf numFmtId="0" fontId="6" fillId="0" borderId="15" xfId="108" applyFont="1" applyBorder="1" applyAlignment="1">
      <alignment horizontal="center" vertical="center"/>
    </xf>
    <xf numFmtId="0" fontId="7" fillId="0" borderId="17" xfId="108" applyFont="1" applyBorder="1" applyAlignment="1">
      <alignment horizontal="center"/>
    </xf>
    <xf numFmtId="43" fontId="6" fillId="0" borderId="17" xfId="108" applyNumberFormat="1" applyFont="1" applyBorder="1" applyAlignment="1">
      <alignment vertical="center"/>
    </xf>
    <xf numFmtId="43" fontId="6" fillId="0" borderId="17" xfId="108" applyNumberFormat="1" applyFont="1" applyBorder="1"/>
    <xf numFmtId="0" fontId="6" fillId="0" borderId="11" xfId="108" applyFont="1" applyBorder="1" applyAlignment="1">
      <alignment vertical="center"/>
    </xf>
    <xf numFmtId="0" fontId="6" fillId="0" borderId="17" xfId="108" applyFont="1" applyBorder="1" applyAlignment="1">
      <alignment vertical="center"/>
    </xf>
    <xf numFmtId="0" fontId="6" fillId="0" borderId="11" xfId="108" applyFont="1" applyBorder="1" applyAlignment="1">
      <alignment horizontal="center" vertical="center"/>
    </xf>
    <xf numFmtId="0" fontId="7" fillId="0" borderId="11" xfId="108" applyFont="1" applyBorder="1" applyAlignment="1">
      <alignment vertical="center"/>
    </xf>
    <xf numFmtId="0" fontId="7" fillId="0" borderId="17" xfId="108" quotePrefix="1" applyFont="1" applyBorder="1" applyAlignment="1">
      <alignment horizontal="center" vertical="center"/>
    </xf>
    <xf numFmtId="0" fontId="6" fillId="0" borderId="11" xfId="108" applyFont="1" applyBorder="1" applyAlignment="1">
      <alignment horizontal="center"/>
    </xf>
    <xf numFmtId="0" fontId="70" fillId="0" borderId="20" xfId="108" applyFont="1" applyBorder="1" applyAlignment="1">
      <alignment horizontal="center"/>
    </xf>
    <xf numFmtId="0" fontId="70" fillId="0" borderId="17" xfId="108" applyFont="1" applyBorder="1" applyAlignment="1">
      <alignment horizontal="center" vertical="center"/>
    </xf>
    <xf numFmtId="0" fontId="70" fillId="0" borderId="22" xfId="108" applyFont="1" applyBorder="1" applyAlignment="1">
      <alignment horizontal="center" vertical="center"/>
    </xf>
    <xf numFmtId="0" fontId="66" fillId="0" borderId="0" xfId="46" applyFont="1"/>
    <xf numFmtId="0" fontId="66" fillId="0" borderId="0" xfId="46" applyFont="1" applyAlignment="1">
      <alignment horizontal="center"/>
    </xf>
    <xf numFmtId="43" fontId="6" fillId="0" borderId="15" xfId="129" applyNumberFormat="1" applyFont="1" applyBorder="1"/>
    <xf numFmtId="0" fontId="7" fillId="0" borderId="15" xfId="109" applyFont="1" applyBorder="1" applyAlignment="1">
      <alignment horizontal="center"/>
    </xf>
    <xf numFmtId="0" fontId="6" fillId="0" borderId="15" xfId="109" applyFont="1" applyBorder="1"/>
    <xf numFmtId="0" fontId="6" fillId="0" borderId="18" xfId="109" applyFont="1" applyBorder="1"/>
    <xf numFmtId="0" fontId="6" fillId="0" borderId="18" xfId="109" applyFont="1" applyBorder="1" applyAlignment="1">
      <alignment horizontal="center"/>
    </xf>
    <xf numFmtId="0" fontId="81" fillId="0" borderId="22" xfId="109" applyFont="1" applyBorder="1" applyAlignment="1">
      <alignment horizontal="center" vertical="center"/>
    </xf>
    <xf numFmtId="0" fontId="81" fillId="0" borderId="18" xfId="129" applyFont="1" applyBorder="1" applyAlignment="1">
      <alignment horizontal="center"/>
    </xf>
    <xf numFmtId="0" fontId="12" fillId="0" borderId="0" xfId="129" applyFont="1" applyAlignment="1">
      <alignment horizontal="centerContinuous"/>
    </xf>
    <xf numFmtId="43" fontId="7" fillId="0" borderId="15" xfId="130" applyFont="1" applyFill="1" applyBorder="1"/>
    <xf numFmtId="4" fontId="6" fillId="0" borderId="18" xfId="93" applyNumberFormat="1" applyFont="1" applyBorder="1"/>
    <xf numFmtId="43" fontId="6" fillId="0" borderId="20" xfId="130" applyFont="1" applyFill="1" applyBorder="1"/>
    <xf numFmtId="0" fontId="6" fillId="0" borderId="19" xfId="129" applyFont="1" applyBorder="1"/>
    <xf numFmtId="0" fontId="6" fillId="0" borderId="21" xfId="129" applyFont="1" applyBorder="1"/>
    <xf numFmtId="0" fontId="6" fillId="0" borderId="18" xfId="129" applyFont="1" applyBorder="1" applyAlignment="1">
      <alignment horizontal="center"/>
    </xf>
    <xf numFmtId="4" fontId="6" fillId="0" borderId="17" xfId="93" applyNumberFormat="1" applyFont="1" applyBorder="1"/>
    <xf numFmtId="43" fontId="6" fillId="0" borderId="11" xfId="130" applyFont="1" applyFill="1" applyBorder="1"/>
    <xf numFmtId="0" fontId="6" fillId="0" borderId="28" xfId="129" applyFont="1" applyBorder="1"/>
    <xf numFmtId="0" fontId="6" fillId="0" borderId="17" xfId="129" applyFont="1" applyBorder="1" applyAlignment="1">
      <alignment horizontal="center"/>
    </xf>
    <xf numFmtId="4" fontId="26" fillId="0" borderId="17" xfId="93" applyNumberFormat="1" applyFont="1" applyBorder="1"/>
    <xf numFmtId="43" fontId="26" fillId="0" borderId="11" xfId="130" applyFont="1" applyFill="1" applyBorder="1"/>
    <xf numFmtId="0" fontId="82" fillId="0" borderId="17" xfId="129" applyFont="1" applyBorder="1" applyAlignment="1">
      <alignment horizontal="center"/>
    </xf>
    <xf numFmtId="43" fontId="81" fillId="0" borderId="22" xfId="130" applyFont="1" applyFill="1" applyBorder="1" applyAlignment="1">
      <alignment horizontal="center"/>
    </xf>
    <xf numFmtId="0" fontId="81" fillId="0" borderId="24" xfId="129" applyFont="1" applyBorder="1" applyAlignment="1">
      <alignment horizontal="center" vertical="center"/>
    </xf>
    <xf numFmtId="0" fontId="81" fillId="0" borderId="52" xfId="129" applyFont="1" applyBorder="1" applyAlignment="1">
      <alignment horizontal="center" vertical="center"/>
    </xf>
    <xf numFmtId="0" fontId="81" fillId="0" borderId="30" xfId="129" applyFont="1" applyBorder="1" applyAlignment="1">
      <alignment horizontal="center" vertical="center"/>
    </xf>
    <xf numFmtId="0" fontId="24" fillId="0" borderId="0" xfId="129" applyFont="1" applyAlignment="1">
      <alignment horizontal="centerContinuous"/>
    </xf>
    <xf numFmtId="0" fontId="67" fillId="0" borderId="15" xfId="108" applyFont="1" applyBorder="1" applyAlignment="1">
      <alignment horizontal="center" vertical="center"/>
    </xf>
    <xf numFmtId="0" fontId="7" fillId="0" borderId="16" xfId="108" applyFont="1" applyBorder="1" applyAlignment="1">
      <alignment horizontal="center" vertical="center"/>
    </xf>
    <xf numFmtId="0" fontId="67" fillId="0" borderId="18" xfId="108" applyFont="1" applyBorder="1" applyAlignment="1">
      <alignment horizontal="center" vertical="center"/>
    </xf>
    <xf numFmtId="3" fontId="67" fillId="0" borderId="17" xfId="108" applyNumberFormat="1" applyFont="1" applyBorder="1" applyAlignment="1">
      <alignment horizontal="right" vertical="center"/>
    </xf>
    <xf numFmtId="0" fontId="67" fillId="0" borderId="18" xfId="108" applyFont="1" applyBorder="1" applyAlignment="1">
      <alignment horizontal="left" vertical="center"/>
    </xf>
    <xf numFmtId="0" fontId="67" fillId="0" borderId="17" xfId="108" applyFont="1" applyBorder="1" applyAlignment="1">
      <alignment horizontal="left" vertical="center"/>
    </xf>
    <xf numFmtId="0" fontId="71" fillId="0" borderId="17" xfId="108" applyFont="1" applyBorder="1" applyAlignment="1">
      <alignment horizontal="left" vertical="center"/>
    </xf>
    <xf numFmtId="0" fontId="67" fillId="0" borderId="15" xfId="108" applyFont="1" applyBorder="1" applyAlignment="1">
      <alignment horizontal="left" vertical="center"/>
    </xf>
    <xf numFmtId="0" fontId="67" fillId="0" borderId="15" xfId="108" applyFont="1" applyBorder="1" applyAlignment="1">
      <alignment vertical="center"/>
    </xf>
    <xf numFmtId="0" fontId="6" fillId="0" borderId="28" xfId="108" applyFont="1" applyBorder="1" applyAlignment="1">
      <alignment horizontal="left" vertical="center"/>
    </xf>
    <xf numFmtId="0" fontId="9" fillId="0" borderId="28" xfId="108" applyFont="1" applyBorder="1" applyAlignment="1">
      <alignment horizontal="left" vertical="center"/>
    </xf>
    <xf numFmtId="0" fontId="67" fillId="0" borderId="22" xfId="108" applyFont="1" applyBorder="1" applyAlignment="1">
      <alignment horizontal="left" vertical="center"/>
    </xf>
    <xf numFmtId="0" fontId="9" fillId="0" borderId="30" xfId="108" applyFont="1" applyBorder="1" applyAlignment="1">
      <alignment horizontal="left" vertical="center"/>
    </xf>
    <xf numFmtId="0" fontId="6" fillId="0" borderId="22" xfId="108" applyFont="1" applyBorder="1" applyAlignment="1">
      <alignment horizontal="center" vertical="center"/>
    </xf>
    <xf numFmtId="0" fontId="7" fillId="0" borderId="18" xfId="108" applyFont="1" applyBorder="1" applyAlignment="1">
      <alignment horizontal="center" vertical="center"/>
    </xf>
    <xf numFmtId="0" fontId="7" fillId="0" borderId="22" xfId="108" applyFont="1" applyBorder="1" applyAlignment="1">
      <alignment horizontal="center" vertical="center"/>
    </xf>
    <xf numFmtId="0" fontId="68" fillId="0" borderId="0" xfId="0" applyFont="1" applyAlignment="1">
      <alignment horizontal="left"/>
    </xf>
    <xf numFmtId="0" fontId="69" fillId="0" borderId="0" xfId="0" applyFont="1" applyAlignment="1">
      <alignment horizontal="left"/>
    </xf>
    <xf numFmtId="43" fontId="6" fillId="0" borderId="0" xfId="92" applyNumberFormat="1" applyFont="1"/>
    <xf numFmtId="197" fontId="6" fillId="0" borderId="0" xfId="108" applyNumberFormat="1" applyFont="1" applyAlignment="1">
      <alignment vertical="center"/>
    </xf>
    <xf numFmtId="0" fontId="11" fillId="0" borderId="44" xfId="108" applyFont="1" applyBorder="1"/>
    <xf numFmtId="0" fontId="11" fillId="0" borderId="43" xfId="108" applyFont="1" applyBorder="1"/>
    <xf numFmtId="43" fontId="10" fillId="0" borderId="15" xfId="108" applyNumberFormat="1" applyFont="1" applyBorder="1"/>
    <xf numFmtId="198" fontId="11" fillId="0" borderId="0" xfId="108" applyNumberFormat="1" applyFont="1"/>
    <xf numFmtId="201" fontId="11" fillId="0" borderId="0" xfId="21" applyNumberFormat="1" applyFont="1"/>
    <xf numFmtId="200" fontId="6" fillId="0" borderId="0" xfId="92" applyNumberFormat="1" applyFont="1"/>
    <xf numFmtId="4" fontId="36" fillId="0" borderId="0" xfId="108" applyNumberFormat="1" applyFont="1"/>
    <xf numFmtId="192" fontId="6" fillId="0" borderId="0" xfId="92" applyNumberFormat="1" applyFont="1"/>
    <xf numFmtId="43" fontId="37" fillId="0" borderId="25" xfId="108" applyNumberFormat="1" applyFont="1" applyBorder="1" applyAlignment="1">
      <alignment horizontal="center"/>
    </xf>
    <xf numFmtId="0" fontId="37" fillId="0" borderId="25" xfId="108" applyFont="1" applyBorder="1" applyAlignment="1">
      <alignment horizontal="right"/>
    </xf>
    <xf numFmtId="0" fontId="36" fillId="0" borderId="25" xfId="0" applyFont="1" applyBorder="1" applyAlignment="1">
      <alignment horizontal="right"/>
    </xf>
    <xf numFmtId="187" fontId="37" fillId="0" borderId="25" xfId="0" applyNumberFormat="1" applyFont="1" applyBorder="1"/>
    <xf numFmtId="200" fontId="6" fillId="0" borderId="0" xfId="0" applyNumberFormat="1" applyFont="1" applyAlignment="1">
      <alignment vertical="center"/>
    </xf>
    <xf numFmtId="43" fontId="36" fillId="0" borderId="0" xfId="0" applyNumberFormat="1" applyFont="1"/>
    <xf numFmtId="200" fontId="36" fillId="0" borderId="0" xfId="0" applyNumberFormat="1" applyFont="1"/>
    <xf numFmtId="197" fontId="6" fillId="0" borderId="0" xfId="0" applyNumberFormat="1" applyFont="1" applyAlignment="1">
      <alignment vertical="center"/>
    </xf>
    <xf numFmtId="201" fontId="6" fillId="0" borderId="0" xfId="0" applyNumberFormat="1" applyFont="1" applyAlignment="1">
      <alignment vertical="center"/>
    </xf>
    <xf numFmtId="192" fontId="6" fillId="0" borderId="0" xfId="0" applyNumberFormat="1" applyFont="1"/>
    <xf numFmtId="3" fontId="67" fillId="0" borderId="17" xfId="0" applyNumberFormat="1" applyFont="1" applyBorder="1" applyAlignment="1">
      <alignment horizontal="center"/>
    </xf>
    <xf numFmtId="0" fontId="70" fillId="0" borderId="0" xfId="0" applyFont="1" applyAlignment="1">
      <alignment horizontal="center" vertical="center"/>
    </xf>
    <xf numFmtId="0" fontId="70" fillId="0" borderId="0" xfId="0" applyFont="1" applyAlignment="1">
      <alignment horizontal="center"/>
    </xf>
    <xf numFmtId="43" fontId="67" fillId="0" borderId="0" xfId="0" applyNumberFormat="1" applyFont="1"/>
    <xf numFmtId="43" fontId="68" fillId="0" borderId="0" xfId="0" applyNumberFormat="1" applyFont="1"/>
    <xf numFmtId="43" fontId="79" fillId="0" borderId="0" xfId="0" applyNumberFormat="1" applyFont="1"/>
    <xf numFmtId="187" fontId="68" fillId="0" borderId="0" xfId="0" applyNumberFormat="1" applyFont="1"/>
    <xf numFmtId="197" fontId="6" fillId="0" borderId="0" xfId="0" applyNumberFormat="1" applyFont="1"/>
    <xf numFmtId="3" fontId="67" fillId="0" borderId="17" xfId="21" applyNumberFormat="1" applyFont="1" applyFill="1" applyBorder="1" applyAlignment="1">
      <alignment horizontal="center"/>
    </xf>
    <xf numFmtId="198" fontId="6" fillId="0" borderId="0" xfId="0" applyNumberFormat="1" applyFont="1"/>
    <xf numFmtId="3" fontId="67" fillId="0" borderId="17" xfId="21" applyNumberFormat="1" applyFont="1" applyBorder="1" applyAlignment="1">
      <alignment horizontal="center"/>
    </xf>
    <xf numFmtId="198" fontId="6" fillId="0" borderId="0" xfId="21" applyNumberFormat="1" applyFont="1" applyFill="1"/>
    <xf numFmtId="197" fontId="6" fillId="0" borderId="0" xfId="92" applyNumberFormat="1" applyFont="1"/>
    <xf numFmtId="4" fontId="83" fillId="0" borderId="18" xfId="109" applyNumberFormat="1" applyFont="1" applyBorder="1" applyAlignment="1">
      <alignment horizontal="right"/>
    </xf>
    <xf numFmtId="4" fontId="79" fillId="0" borderId="18" xfId="109" applyNumberFormat="1" applyFont="1" applyBorder="1" applyAlignment="1">
      <alignment horizontal="right"/>
    </xf>
    <xf numFmtId="4" fontId="79" fillId="0" borderId="18" xfId="44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190" fontId="6" fillId="0" borderId="17" xfId="21" applyNumberFormat="1" applyFont="1" applyFill="1" applyBorder="1" applyAlignment="1">
      <alignment horizontal="left" vertical="center"/>
    </xf>
    <xf numFmtId="0" fontId="6" fillId="0" borderId="17" xfId="42" applyFont="1" applyBorder="1" applyAlignment="1">
      <alignment horizontal="center" vertical="center"/>
    </xf>
    <xf numFmtId="0" fontId="8" fillId="0" borderId="28" xfId="42" applyFont="1" applyBorder="1" applyAlignment="1">
      <alignment vertical="center"/>
    </xf>
    <xf numFmtId="188" fontId="67" fillId="0" borderId="17" xfId="0" applyNumberFormat="1" applyFont="1" applyBorder="1" applyAlignment="1">
      <alignment horizontal="left"/>
    </xf>
    <xf numFmtId="188" fontId="6" fillId="0" borderId="28" xfId="0" applyNumberFormat="1" applyFont="1" applyBorder="1" applyAlignment="1">
      <alignment horizontal="left"/>
    </xf>
    <xf numFmtId="0" fontId="10" fillId="0" borderId="18" xfId="0" applyFont="1" applyBorder="1" applyAlignment="1">
      <alignment horizontal="center" vertical="center"/>
    </xf>
    <xf numFmtId="0" fontId="68" fillId="0" borderId="28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8" fillId="0" borderId="11" xfId="0" applyFont="1" applyBorder="1" applyAlignment="1">
      <alignment horizontal="center" vertical="center"/>
    </xf>
    <xf numFmtId="0" fontId="68" fillId="0" borderId="21" xfId="0" applyFont="1" applyBorder="1" applyAlignment="1">
      <alignment horizontal="center" vertical="center"/>
    </xf>
    <xf numFmtId="0" fontId="68" fillId="0" borderId="19" xfId="0" applyFont="1" applyBorder="1" applyAlignment="1">
      <alignment horizontal="center" vertical="center"/>
    </xf>
    <xf numFmtId="0" fontId="68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190" fontId="6" fillId="0" borderId="17" xfId="0" applyNumberFormat="1" applyFont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1" fontId="6" fillId="0" borderId="17" xfId="21" applyNumberFormat="1" applyFont="1" applyBorder="1" applyAlignment="1">
      <alignment horizontal="center"/>
    </xf>
    <xf numFmtId="2" fontId="6" fillId="0" borderId="17" xfId="21" applyNumberFormat="1" applyFont="1" applyBorder="1" applyAlignment="1">
      <alignment horizontal="center"/>
    </xf>
    <xf numFmtId="1" fontId="67" fillId="0" borderId="17" xfId="21" applyNumberFormat="1" applyFont="1" applyBorder="1" applyAlignment="1">
      <alignment horizontal="center"/>
    </xf>
    <xf numFmtId="1" fontId="67" fillId="0" borderId="17" xfId="41" applyNumberFormat="1" applyFont="1" applyBorder="1" applyAlignment="1">
      <alignment horizontal="center"/>
    </xf>
    <xf numFmtId="3" fontId="6" fillId="0" borderId="17" xfId="21" applyNumberFormat="1" applyFont="1" applyBorder="1" applyAlignment="1">
      <alignment horizontal="center"/>
    </xf>
    <xf numFmtId="0" fontId="69" fillId="0" borderId="28" xfId="0" applyFont="1" applyBorder="1" applyAlignment="1">
      <alignment vertical="center"/>
    </xf>
    <xf numFmtId="0" fontId="67" fillId="0" borderId="11" xfId="0" applyFont="1" applyBorder="1" applyAlignment="1">
      <alignment vertical="center"/>
    </xf>
    <xf numFmtId="0" fontId="67" fillId="0" borderId="28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67" fillId="0" borderId="0" xfId="0" applyFont="1" applyAlignment="1">
      <alignment horizontal="center" vertical="center"/>
    </xf>
    <xf numFmtId="0" fontId="67" fillId="0" borderId="0" xfId="0" applyFont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0" xfId="0" quotePrefix="1" applyFont="1" applyAlignment="1">
      <alignment horizontal="center" vertical="center"/>
    </xf>
    <xf numFmtId="0" fontId="69" fillId="0" borderId="0" xfId="0" applyFont="1" applyAlignment="1">
      <alignment vertical="center"/>
    </xf>
    <xf numFmtId="0" fontId="69" fillId="0" borderId="11" xfId="0" applyFont="1" applyBorder="1" applyAlignment="1">
      <alignment vertical="center"/>
    </xf>
    <xf numFmtId="0" fontId="67" fillId="0" borderId="28" xfId="41" applyFont="1" applyBorder="1" applyAlignment="1">
      <alignment vertical="center"/>
    </xf>
    <xf numFmtId="0" fontId="67" fillId="0" borderId="0" xfId="41" applyFont="1" applyAlignment="1">
      <alignment horizontal="center" vertical="center"/>
    </xf>
    <xf numFmtId="0" fontId="67" fillId="0" borderId="0" xfId="41" applyFont="1" applyAlignment="1">
      <alignment horizontal="left" vertical="center"/>
    </xf>
    <xf numFmtId="0" fontId="67" fillId="0" borderId="11" xfId="41" applyFont="1" applyBorder="1" applyAlignment="1">
      <alignment horizontal="left" vertical="center"/>
    </xf>
    <xf numFmtId="0" fontId="6" fillId="0" borderId="28" xfId="41" applyFont="1" applyBorder="1" applyAlignment="1">
      <alignment vertical="center"/>
    </xf>
    <xf numFmtId="0" fontId="6" fillId="0" borderId="0" xfId="41" applyFont="1" applyAlignment="1">
      <alignment horizontal="center" vertical="center"/>
    </xf>
    <xf numFmtId="0" fontId="6" fillId="0" borderId="0" xfId="41" applyFont="1" applyAlignment="1">
      <alignment horizontal="left" vertical="center"/>
    </xf>
    <xf numFmtId="0" fontId="6" fillId="0" borderId="11" xfId="41" applyFont="1" applyBorder="1" applyAlignment="1">
      <alignment horizontal="left" vertical="center"/>
    </xf>
    <xf numFmtId="0" fontId="72" fillId="0" borderId="28" xfId="0" applyFont="1" applyBorder="1" applyAlignment="1">
      <alignment vertical="center"/>
    </xf>
    <xf numFmtId="0" fontId="7" fillId="0" borderId="28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67" fillId="0" borderId="11" xfId="0" applyFont="1" applyBorder="1" applyAlignment="1">
      <alignment horizontal="center" vertical="center"/>
    </xf>
    <xf numFmtId="0" fontId="67" fillId="0" borderId="17" xfId="0" applyFont="1" applyBorder="1" applyAlignment="1">
      <alignment vertical="center"/>
    </xf>
    <xf numFmtId="3" fontId="67" fillId="0" borderId="17" xfId="41" applyNumberFormat="1" applyFont="1" applyBorder="1" applyAlignment="1">
      <alignment horizontal="center" vertical="center"/>
    </xf>
    <xf numFmtId="43" fontId="67" fillId="0" borderId="17" xfId="0" applyNumberFormat="1" applyFont="1" applyBorder="1" applyAlignment="1">
      <alignment vertical="center"/>
    </xf>
    <xf numFmtId="4" fontId="67" fillId="0" borderId="17" xfId="0" applyNumberFormat="1" applyFont="1" applyBorder="1" applyAlignment="1">
      <alignment horizontal="center" vertical="center"/>
    </xf>
    <xf numFmtId="187" fontId="67" fillId="0" borderId="17" xfId="21" applyFont="1" applyFill="1" applyBorder="1" applyAlignment="1">
      <alignment vertical="center"/>
    </xf>
    <xf numFmtId="43" fontId="67" fillId="0" borderId="17" xfId="21" applyNumberFormat="1" applyFont="1" applyFill="1" applyBorder="1" applyAlignment="1">
      <alignment vertical="center"/>
    </xf>
    <xf numFmtId="43" fontId="68" fillId="0" borderId="17" xfId="0" applyNumberFormat="1" applyFont="1" applyBorder="1" applyAlignment="1">
      <alignment vertical="center"/>
    </xf>
    <xf numFmtId="3" fontId="67" fillId="0" borderId="17" xfId="21" applyNumberFormat="1" applyFont="1" applyFill="1" applyBorder="1" applyAlignment="1">
      <alignment horizontal="center" vertical="center"/>
    </xf>
    <xf numFmtId="3" fontId="67" fillId="0" borderId="17" xfId="0" applyNumberFormat="1" applyFont="1" applyBorder="1" applyAlignment="1">
      <alignment horizontal="center" vertical="center"/>
    </xf>
    <xf numFmtId="0" fontId="68" fillId="0" borderId="15" xfId="0" applyFont="1" applyBorder="1" applyAlignment="1">
      <alignment horizontal="center" vertical="center"/>
    </xf>
    <xf numFmtId="43" fontId="67" fillId="0" borderId="15" xfId="0" applyNumberFormat="1" applyFont="1" applyBorder="1" applyAlignment="1">
      <alignment vertical="center"/>
    </xf>
    <xf numFmtId="187" fontId="68" fillId="0" borderId="15" xfId="0" applyNumberFormat="1" applyFont="1" applyBorder="1" applyAlignment="1">
      <alignment vertical="center"/>
    </xf>
    <xf numFmtId="187" fontId="68" fillId="0" borderId="17" xfId="0" applyNumberFormat="1" applyFont="1" applyBorder="1" applyAlignment="1">
      <alignment vertical="center"/>
    </xf>
    <xf numFmtId="2" fontId="67" fillId="0" borderId="17" xfId="0" applyNumberFormat="1" applyFont="1" applyBorder="1" applyAlignment="1">
      <alignment horizontal="center" vertical="center"/>
    </xf>
    <xf numFmtId="0" fontId="67" fillId="0" borderId="28" xfId="0" applyFont="1" applyBorder="1" applyAlignment="1">
      <alignment horizontal="left" vertical="center"/>
    </xf>
    <xf numFmtId="188" fontId="67" fillId="0" borderId="0" xfId="0" applyNumberFormat="1" applyFont="1" applyAlignment="1">
      <alignment horizontal="center" vertical="center"/>
    </xf>
    <xf numFmtId="0" fontId="68" fillId="0" borderId="11" xfId="0" applyFont="1" applyBorder="1" applyAlignment="1">
      <alignment vertical="center"/>
    </xf>
    <xf numFmtId="0" fontId="68" fillId="0" borderId="28" xfId="0" applyFont="1" applyBorder="1" applyAlignment="1">
      <alignment vertical="center"/>
    </xf>
    <xf numFmtId="4" fontId="67" fillId="0" borderId="15" xfId="0" applyNumberFormat="1" applyFont="1" applyBorder="1" applyAlignment="1">
      <alignment vertical="center"/>
    </xf>
    <xf numFmtId="4" fontId="67" fillId="0" borderId="15" xfId="0" applyNumberFormat="1" applyFont="1" applyBorder="1" applyAlignment="1">
      <alignment horizontal="center" vertical="center"/>
    </xf>
    <xf numFmtId="0" fontId="67" fillId="0" borderId="0" xfId="0" quotePrefix="1" applyFont="1" applyAlignment="1">
      <alignment vertical="center"/>
    </xf>
    <xf numFmtId="0" fontId="68" fillId="0" borderId="15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0" fillId="0" borderId="20" xfId="0" applyFont="1" applyBorder="1" applyAlignment="1">
      <alignment horizontal="center" vertical="center"/>
    </xf>
    <xf numFmtId="0" fontId="67" fillId="0" borderId="22" xfId="0" applyFont="1" applyBorder="1" applyAlignment="1">
      <alignment horizontal="center" vertical="center"/>
    </xf>
    <xf numFmtId="0" fontId="67" fillId="0" borderId="17" xfId="41" applyFont="1" applyBorder="1" applyAlignment="1">
      <alignment horizontal="center" vertical="center"/>
    </xf>
    <xf numFmtId="0" fontId="6" fillId="0" borderId="17" xfId="41" applyFont="1" applyBorder="1" applyAlignment="1">
      <alignment horizontal="center" vertical="center"/>
    </xf>
    <xf numFmtId="3" fontId="6" fillId="0" borderId="17" xfId="41" applyNumberFormat="1" applyFont="1" applyBorder="1" applyAlignment="1">
      <alignment horizontal="center" vertical="center"/>
    </xf>
    <xf numFmtId="0" fontId="7" fillId="0" borderId="28" xfId="92" applyFont="1" applyBorder="1" applyAlignment="1">
      <alignment horizontal="left"/>
    </xf>
    <xf numFmtId="187" fontId="6" fillId="0" borderId="0" xfId="92" applyNumberFormat="1" applyFont="1" applyAlignment="1">
      <alignment vertical="top"/>
    </xf>
    <xf numFmtId="202" fontId="6" fillId="0" borderId="0" xfId="92" applyNumberFormat="1" applyFont="1" applyAlignment="1">
      <alignment vertical="top"/>
    </xf>
    <xf numFmtId="191" fontId="6" fillId="0" borderId="17" xfId="108" applyNumberFormat="1" applyFont="1" applyBorder="1" applyAlignment="1">
      <alignment horizontal="center"/>
    </xf>
    <xf numFmtId="187" fontId="7" fillId="0" borderId="0" xfId="0" applyNumberFormat="1" applyFont="1"/>
    <xf numFmtId="187" fontId="7" fillId="0" borderId="0" xfId="0" applyNumberFormat="1" applyFont="1" applyAlignment="1">
      <alignment horizontal="center"/>
    </xf>
    <xf numFmtId="0" fontId="10" fillId="0" borderId="40" xfId="0" applyFont="1" applyBorder="1" applyAlignment="1">
      <alignment horizontal="left"/>
    </xf>
    <xf numFmtId="0" fontId="10" fillId="0" borderId="3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1" fillId="0" borderId="33" xfId="0" applyFont="1" applyBorder="1"/>
    <xf numFmtId="0" fontId="11" fillId="0" borderId="4" xfId="0" applyFont="1" applyBorder="1"/>
    <xf numFmtId="0" fontId="10" fillId="0" borderId="16" xfId="0" applyFont="1" applyBorder="1"/>
    <xf numFmtId="43" fontId="10" fillId="0" borderId="15" xfId="0" applyNumberFormat="1" applyFont="1" applyBorder="1"/>
    <xf numFmtId="0" fontId="6" fillId="0" borderId="28" xfId="92" applyFont="1" applyBorder="1" applyAlignment="1">
      <alignment horizontal="left"/>
    </xf>
    <xf numFmtId="0" fontId="8" fillId="0" borderId="28" xfId="92" applyFont="1" applyBorder="1" applyAlignment="1">
      <alignment horizontal="left"/>
    </xf>
    <xf numFmtId="0" fontId="10" fillId="0" borderId="0" xfId="0" applyFont="1" applyAlignment="1">
      <alignment horizontal="center"/>
    </xf>
    <xf numFmtId="43" fontId="10" fillId="0" borderId="41" xfId="0" applyNumberFormat="1" applyFont="1" applyBorder="1"/>
    <xf numFmtId="0" fontId="10" fillId="0" borderId="40" xfId="0" applyFont="1" applyBorder="1" applyAlignment="1">
      <alignment horizontal="center"/>
    </xf>
    <xf numFmtId="0" fontId="7" fillId="0" borderId="28" xfId="0" applyFont="1" applyBorder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7" fillId="0" borderId="15" xfId="0" applyFont="1" applyBorder="1" applyAlignment="1">
      <alignment horizontal="centerContinuous" vertical="center"/>
    </xf>
    <xf numFmtId="43" fontId="7" fillId="0" borderId="15" xfId="0" applyNumberFormat="1" applyFont="1" applyBorder="1" applyAlignment="1">
      <alignment vertical="center"/>
    </xf>
    <xf numFmtId="43" fontId="7" fillId="0" borderId="17" xfId="0" applyNumberFormat="1" applyFont="1" applyBorder="1" applyAlignment="1">
      <alignment horizontal="center" vertical="center"/>
    </xf>
    <xf numFmtId="197" fontId="6" fillId="0" borderId="0" xfId="92" applyNumberFormat="1" applyFont="1" applyAlignment="1">
      <alignment vertical="top"/>
    </xf>
    <xf numFmtId="192" fontId="7" fillId="0" borderId="17" xfId="92" applyNumberFormat="1" applyFont="1" applyBorder="1"/>
    <xf numFmtId="187" fontId="6" fillId="0" borderId="0" xfId="92" applyNumberFormat="1" applyFont="1"/>
    <xf numFmtId="43" fontId="11" fillId="0" borderId="41" xfId="0" applyNumberFormat="1" applyFont="1" applyBorder="1"/>
    <xf numFmtId="0" fontId="11" fillId="0" borderId="43" xfId="0" applyFont="1" applyBorder="1"/>
    <xf numFmtId="43" fontId="10" fillId="0" borderId="0" xfId="0" applyNumberFormat="1" applyFont="1"/>
    <xf numFmtId="204" fontId="10" fillId="0" borderId="0" xfId="0" applyNumberFormat="1" applyFont="1" applyAlignment="1">
      <alignment horizontal="center"/>
    </xf>
    <xf numFmtId="0" fontId="37" fillId="0" borderId="26" xfId="0" applyFont="1" applyBorder="1" applyAlignment="1">
      <alignment horizontal="center"/>
    </xf>
    <xf numFmtId="187" fontId="36" fillId="0" borderId="25" xfId="21" applyFont="1" applyBorder="1"/>
    <xf numFmtId="187" fontId="37" fillId="0" borderId="0" xfId="21" applyFont="1"/>
    <xf numFmtId="0" fontId="11" fillId="0" borderId="17" xfId="108" applyFont="1" applyBorder="1" applyAlignment="1">
      <alignment horizontal="center"/>
    </xf>
    <xf numFmtId="0" fontId="10" fillId="0" borderId="0" xfId="108" applyFont="1" applyAlignment="1">
      <alignment horizontal="center"/>
    </xf>
    <xf numFmtId="43" fontId="10" fillId="0" borderId="11" xfId="108" applyNumberFormat="1" applyFont="1" applyBorder="1"/>
    <xf numFmtId="0" fontId="13" fillId="0" borderId="11" xfId="108" applyFont="1" applyBorder="1" applyAlignment="1">
      <alignment horizontal="left" vertical="center"/>
    </xf>
    <xf numFmtId="0" fontId="11" fillId="0" borderId="34" xfId="108" applyFont="1" applyBorder="1" applyAlignment="1">
      <alignment horizontal="center"/>
    </xf>
    <xf numFmtId="0" fontId="10" fillId="0" borderId="42" xfId="108" applyFont="1" applyBorder="1" applyAlignment="1">
      <alignment horizontal="center"/>
    </xf>
    <xf numFmtId="0" fontId="10" fillId="0" borderId="41" xfId="108" applyFont="1" applyBorder="1" applyAlignment="1">
      <alignment horizontal="center" vertical="center"/>
    </xf>
    <xf numFmtId="43" fontId="10" fillId="0" borderId="41" xfId="108" applyNumberFormat="1" applyFont="1" applyBorder="1"/>
    <xf numFmtId="43" fontId="10" fillId="0" borderId="34" xfId="108" applyNumberFormat="1" applyFont="1" applyBorder="1"/>
    <xf numFmtId="0" fontId="11" fillId="0" borderId="35" xfId="108" applyFont="1" applyBorder="1" applyAlignment="1">
      <alignment horizontal="center"/>
    </xf>
    <xf numFmtId="0" fontId="10" fillId="0" borderId="40" xfId="108" applyFont="1" applyBorder="1" applyAlignment="1">
      <alignment horizontal="center"/>
    </xf>
    <xf numFmtId="0" fontId="11" fillId="0" borderId="41" xfId="108" applyFont="1" applyBorder="1"/>
    <xf numFmtId="203" fontId="6" fillId="0" borderId="0" xfId="92" applyNumberFormat="1" applyFont="1"/>
    <xf numFmtId="43" fontId="11" fillId="0" borderId="34" xfId="108" applyNumberFormat="1" applyFont="1" applyBorder="1"/>
    <xf numFmtId="43" fontId="11" fillId="0" borderId="11" xfId="108" applyNumberFormat="1" applyFont="1" applyBorder="1"/>
    <xf numFmtId="43" fontId="36" fillId="0" borderId="0" xfId="108" applyNumberFormat="1" applyFont="1"/>
    <xf numFmtId="187" fontId="11" fillId="0" borderId="0" xfId="21" applyFont="1" applyAlignment="1">
      <alignment horizontal="center"/>
    </xf>
    <xf numFmtId="187" fontId="7" fillId="0" borderId="0" xfId="0" applyNumberFormat="1" applyFont="1" applyAlignment="1">
      <alignment horizontal="center" vertical="center"/>
    </xf>
    <xf numFmtId="0" fontId="84" fillId="0" borderId="17" xfId="0" applyFont="1" applyBorder="1" applyAlignment="1">
      <alignment horizontal="center"/>
    </xf>
    <xf numFmtId="187" fontId="85" fillId="0" borderId="17" xfId="21" applyFont="1" applyFill="1" applyBorder="1"/>
    <xf numFmtId="198" fontId="84" fillId="0" borderId="17" xfId="21" applyNumberFormat="1" applyFont="1" applyFill="1" applyBorder="1"/>
    <xf numFmtId="197" fontId="84" fillId="0" borderId="17" xfId="0" applyNumberFormat="1" applyFont="1" applyBorder="1" applyAlignment="1">
      <alignment horizontal="center"/>
    </xf>
    <xf numFmtId="197" fontId="84" fillId="0" borderId="17" xfId="92" applyNumberFormat="1" applyFont="1" applyBorder="1" applyAlignment="1">
      <alignment horizontal="center"/>
    </xf>
    <xf numFmtId="192" fontId="84" fillId="0" borderId="17" xfId="92" applyNumberFormat="1" applyFont="1" applyBorder="1"/>
    <xf numFmtId="198" fontId="6" fillId="0" borderId="0" xfId="92" applyNumberFormat="1" applyFont="1" applyAlignment="1">
      <alignment vertical="top"/>
    </xf>
    <xf numFmtId="197" fontId="84" fillId="0" borderId="11" xfId="0" applyNumberFormat="1" applyFont="1" applyBorder="1" applyAlignment="1">
      <alignment horizontal="center"/>
    </xf>
    <xf numFmtId="0" fontId="84" fillId="0" borderId="17" xfId="108" applyFont="1" applyBorder="1" applyAlignment="1">
      <alignment horizontal="center"/>
    </xf>
    <xf numFmtId="205" fontId="6" fillId="0" borderId="0" xfId="92" applyNumberFormat="1" applyFont="1"/>
    <xf numFmtId="0" fontId="84" fillId="0" borderId="17" xfId="92" applyFont="1" applyBorder="1" applyAlignment="1">
      <alignment horizontal="center" vertical="center"/>
    </xf>
    <xf numFmtId="198" fontId="84" fillId="0" borderId="17" xfId="21" applyNumberFormat="1" applyFont="1" applyFill="1" applyBorder="1" applyAlignment="1">
      <alignment horizontal="center"/>
    </xf>
    <xf numFmtId="3" fontId="67" fillId="0" borderId="17" xfId="21" applyNumberFormat="1" applyFont="1" applyBorder="1" applyAlignment="1">
      <alignment horizontal="center" vertical="center"/>
    </xf>
    <xf numFmtId="197" fontId="6" fillId="0" borderId="0" xfId="0" applyNumberFormat="1" applyFont="1" applyAlignment="1">
      <alignment vertical="top"/>
    </xf>
    <xf numFmtId="192" fontId="84" fillId="0" borderId="17" xfId="0" applyNumberFormat="1" applyFont="1" applyBorder="1" applyAlignment="1">
      <alignment vertical="center"/>
    </xf>
    <xf numFmtId="197" fontId="84" fillId="0" borderId="22" xfId="0" applyNumberFormat="1" applyFont="1" applyBorder="1" applyAlignment="1">
      <alignment horizontal="center" vertical="center"/>
    </xf>
    <xf numFmtId="197" fontId="84" fillId="0" borderId="11" xfId="0" applyNumberFormat="1" applyFont="1" applyBorder="1" applyAlignment="1">
      <alignment horizontal="center" vertical="center"/>
    </xf>
    <xf numFmtId="198" fontId="84" fillId="0" borderId="17" xfId="21" applyNumberFormat="1" applyFont="1" applyFill="1" applyBorder="1" applyAlignment="1">
      <alignment vertical="center"/>
    </xf>
    <xf numFmtId="0" fontId="84" fillId="0" borderId="17" xfId="0" applyFont="1" applyBorder="1" applyAlignment="1">
      <alignment horizontal="center" vertical="center"/>
    </xf>
    <xf numFmtId="187" fontId="6" fillId="0" borderId="15" xfId="0" applyNumberFormat="1" applyFont="1" applyBorder="1" applyAlignment="1">
      <alignment vertical="center"/>
    </xf>
    <xf numFmtId="43" fontId="6" fillId="0" borderId="15" xfId="0" applyNumberFormat="1" applyFont="1" applyBorder="1" applyAlignment="1">
      <alignment vertical="center"/>
    </xf>
    <xf numFmtId="187" fontId="6" fillId="0" borderId="15" xfId="0" applyNumberFormat="1" applyFont="1" applyBorder="1" applyAlignment="1">
      <alignment horizontal="center" vertical="center"/>
    </xf>
    <xf numFmtId="0" fontId="84" fillId="0" borderId="11" xfId="0" applyFont="1" applyBorder="1" applyAlignment="1">
      <alignment horizontal="center" vertical="center"/>
    </xf>
    <xf numFmtId="0" fontId="6" fillId="0" borderId="18" xfId="92" applyFont="1" applyBorder="1"/>
    <xf numFmtId="0" fontId="6" fillId="0" borderId="18" xfId="92" applyFont="1" applyBorder="1" applyAlignment="1">
      <alignment horizontal="center"/>
    </xf>
    <xf numFmtId="43" fontId="7" fillId="0" borderId="18" xfId="92" applyNumberFormat="1" applyFont="1" applyBorder="1"/>
    <xf numFmtId="0" fontId="37" fillId="0" borderId="21" xfId="0" applyFont="1" applyBorder="1" applyAlignment="1">
      <alignment horizontal="left"/>
    </xf>
    <xf numFmtId="0" fontId="36" fillId="0" borderId="20" xfId="0" applyFont="1" applyBorder="1"/>
    <xf numFmtId="0" fontId="6" fillId="0" borderId="17" xfId="109" applyFont="1" applyBorder="1" applyAlignment="1">
      <alignment horizontal="center"/>
    </xf>
    <xf numFmtId="0" fontId="6" fillId="0" borderId="17" xfId="109" applyFont="1" applyBorder="1"/>
    <xf numFmtId="0" fontId="7" fillId="0" borderId="22" xfId="109" applyFont="1" applyBorder="1" applyAlignment="1">
      <alignment horizontal="center" vertical="center"/>
    </xf>
    <xf numFmtId="0" fontId="7" fillId="0" borderId="18" xfId="129" applyFont="1" applyBorder="1" applyAlignment="1">
      <alignment horizontal="center"/>
    </xf>
    <xf numFmtId="43" fontId="6" fillId="0" borderId="17" xfId="130" applyFont="1" applyFill="1" applyBorder="1" applyAlignment="1">
      <alignment horizontal="right"/>
    </xf>
    <xf numFmtId="0" fontId="6" fillId="0" borderId="0" xfId="48" applyFont="1" applyAlignment="1">
      <alignment horizontal="left"/>
    </xf>
    <xf numFmtId="0" fontId="6" fillId="0" borderId="0" xfId="44" applyFont="1" applyAlignment="1"/>
    <xf numFmtId="0" fontId="37" fillId="0" borderId="0" xfId="0" applyFont="1" applyAlignment="1">
      <alignment horizontal="center"/>
    </xf>
    <xf numFmtId="0" fontId="77" fillId="0" borderId="0" xfId="0" applyFont="1" applyAlignment="1">
      <alignment horizontal="center" vertical="center"/>
    </xf>
    <xf numFmtId="0" fontId="78" fillId="0" borderId="0" xfId="0" applyFont="1" applyAlignment="1">
      <alignment horizontal="center" wrapText="1"/>
    </xf>
    <xf numFmtId="0" fontId="78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7" fillId="0" borderId="22" xfId="0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30" xfId="0" applyFont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3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8" fillId="0" borderId="28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8" fillId="0" borderId="11" xfId="0" applyFont="1" applyBorder="1" applyAlignment="1">
      <alignment horizontal="center" vertical="center"/>
    </xf>
    <xf numFmtId="0" fontId="68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68" fillId="0" borderId="22" xfId="0" applyFont="1" applyBorder="1" applyAlignment="1">
      <alignment horizontal="center" vertical="center" wrapText="1"/>
    </xf>
    <xf numFmtId="0" fontId="68" fillId="0" borderId="17" xfId="0" applyFont="1" applyBorder="1" applyAlignment="1">
      <alignment horizontal="center" vertical="center" wrapText="1"/>
    </xf>
    <xf numFmtId="0" fontId="68" fillId="0" borderId="18" xfId="0" applyFont="1" applyBorder="1" applyAlignment="1">
      <alignment horizontal="center" vertical="center" wrapText="1"/>
    </xf>
    <xf numFmtId="0" fontId="68" fillId="0" borderId="30" xfId="0" applyFont="1" applyBorder="1" applyAlignment="1">
      <alignment horizontal="center" vertical="center"/>
    </xf>
    <xf numFmtId="0" fontId="68" fillId="0" borderId="23" xfId="0" applyFont="1" applyBorder="1" applyAlignment="1">
      <alignment horizontal="center" vertical="center"/>
    </xf>
    <xf numFmtId="0" fontId="68" fillId="0" borderId="24" xfId="0" applyFont="1" applyBorder="1" applyAlignment="1">
      <alignment horizontal="center" vertical="center"/>
    </xf>
    <xf numFmtId="0" fontId="68" fillId="0" borderId="21" xfId="0" applyFont="1" applyBorder="1" applyAlignment="1">
      <alignment horizontal="center" vertical="center"/>
    </xf>
    <xf numFmtId="0" fontId="68" fillId="0" borderId="19" xfId="0" applyFont="1" applyBorder="1" applyAlignment="1">
      <alignment horizontal="center" vertical="center"/>
    </xf>
    <xf numFmtId="0" fontId="68" fillId="0" borderId="20" xfId="0" applyFont="1" applyBorder="1" applyAlignment="1">
      <alignment horizontal="center" vertical="center"/>
    </xf>
    <xf numFmtId="0" fontId="70" fillId="0" borderId="22" xfId="0" applyFont="1" applyBorder="1" applyAlignment="1">
      <alignment horizontal="center" vertical="center"/>
    </xf>
    <xf numFmtId="0" fontId="70" fillId="0" borderId="17" xfId="0" applyFont="1" applyBorder="1" applyAlignment="1">
      <alignment horizontal="center" vertical="center"/>
    </xf>
    <xf numFmtId="0" fontId="68" fillId="0" borderId="33" xfId="0" applyFont="1" applyBorder="1" applyAlignment="1">
      <alignment horizontal="center" vertical="center"/>
    </xf>
    <xf numFmtId="0" fontId="68" fillId="0" borderId="4" xfId="0" applyFont="1" applyBorder="1" applyAlignment="1">
      <alignment horizontal="center" vertical="center"/>
    </xf>
    <xf numFmtId="0" fontId="68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8" fillId="0" borderId="28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3" xfId="44" applyFont="1" applyBorder="1" applyAlignment="1">
      <alignment horizontal="center"/>
    </xf>
    <xf numFmtId="0" fontId="7" fillId="0" borderId="16" xfId="44" applyFont="1" applyBorder="1" applyAlignment="1">
      <alignment horizontal="center"/>
    </xf>
    <xf numFmtId="0" fontId="7" fillId="0" borderId="22" xfId="44" applyFont="1" applyBorder="1" applyAlignment="1">
      <alignment horizontal="center" vertical="center"/>
    </xf>
    <xf numFmtId="0" fontId="7" fillId="0" borderId="18" xfId="44" applyFont="1" applyBorder="1" applyAlignment="1">
      <alignment horizontal="center" vertical="center"/>
    </xf>
    <xf numFmtId="0" fontId="6" fillId="0" borderId="0" xfId="46" quotePrefix="1" applyFont="1" applyAlignment="1">
      <alignment horizontal="left"/>
    </xf>
    <xf numFmtId="0" fontId="6" fillId="0" borderId="0" xfId="46" applyFont="1" applyAlignment="1">
      <alignment horizontal="left"/>
    </xf>
    <xf numFmtId="0" fontId="7" fillId="0" borderId="30" xfId="48" applyFont="1" applyBorder="1" applyAlignment="1">
      <alignment horizontal="center" vertical="center"/>
    </xf>
    <xf numFmtId="0" fontId="7" fillId="0" borderId="45" xfId="48" applyFont="1" applyBorder="1" applyAlignment="1">
      <alignment horizontal="center" vertical="center"/>
    </xf>
    <xf numFmtId="0" fontId="7" fillId="0" borderId="24" xfId="48" applyFont="1" applyBorder="1" applyAlignment="1">
      <alignment horizontal="center" vertical="center"/>
    </xf>
    <xf numFmtId="0" fontId="7" fillId="0" borderId="21" xfId="48" applyFont="1" applyBorder="1" applyAlignment="1">
      <alignment horizontal="center" vertical="center"/>
    </xf>
    <xf numFmtId="0" fontId="7" fillId="0" borderId="19" xfId="48" applyFont="1" applyBorder="1" applyAlignment="1">
      <alignment horizontal="center" vertical="center"/>
    </xf>
    <xf numFmtId="0" fontId="7" fillId="0" borderId="20" xfId="48" applyFont="1" applyBorder="1" applyAlignment="1">
      <alignment horizontal="center" vertical="center"/>
    </xf>
    <xf numFmtId="0" fontId="7" fillId="0" borderId="33" xfId="48" applyFont="1" applyBorder="1" applyAlignment="1">
      <alignment horizontal="center"/>
    </xf>
    <xf numFmtId="0" fontId="7" fillId="0" borderId="4" xfId="48" applyFont="1" applyBorder="1" applyAlignment="1">
      <alignment horizontal="center"/>
    </xf>
    <xf numFmtId="0" fontId="7" fillId="0" borderId="16" xfId="48" applyFont="1" applyBorder="1" applyAlignment="1">
      <alignment horizontal="center"/>
    </xf>
    <xf numFmtId="0" fontId="37" fillId="0" borderId="40" xfId="0" applyFont="1" applyBorder="1" applyAlignment="1">
      <alignment horizontal="center"/>
    </xf>
    <xf numFmtId="0" fontId="37" fillId="0" borderId="41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0" borderId="0" xfId="92" applyFont="1" applyAlignment="1">
      <alignment horizontal="left" vertical="center"/>
    </xf>
    <xf numFmtId="0" fontId="7" fillId="0" borderId="28" xfId="92" applyFont="1" applyBorder="1" applyAlignment="1">
      <alignment horizontal="center"/>
    </xf>
    <xf numFmtId="0" fontId="7" fillId="0" borderId="0" xfId="92" applyFont="1" applyAlignment="1">
      <alignment horizontal="center"/>
    </xf>
    <xf numFmtId="0" fontId="7" fillId="0" borderId="11" xfId="92" applyFont="1" applyBorder="1" applyAlignment="1">
      <alignment horizontal="center"/>
    </xf>
    <xf numFmtId="0" fontId="7" fillId="0" borderId="33" xfId="92" applyFont="1" applyBorder="1" applyAlignment="1">
      <alignment horizontal="center"/>
    </xf>
    <xf numFmtId="0" fontId="7" fillId="0" borderId="4" xfId="92" applyFont="1" applyBorder="1" applyAlignment="1">
      <alignment horizontal="center"/>
    </xf>
    <xf numFmtId="0" fontId="7" fillId="0" borderId="16" xfId="92" applyFont="1" applyBorder="1" applyAlignment="1">
      <alignment horizontal="center"/>
    </xf>
    <xf numFmtId="0" fontId="68" fillId="0" borderId="28" xfId="92" applyFont="1" applyBorder="1" applyAlignment="1">
      <alignment horizontal="center"/>
    </xf>
    <xf numFmtId="0" fontId="68" fillId="0" borderId="0" xfId="92" applyFont="1" applyAlignment="1">
      <alignment horizontal="center"/>
    </xf>
    <xf numFmtId="0" fontId="68" fillId="0" borderId="11" xfId="92" applyFont="1" applyBorder="1" applyAlignment="1">
      <alignment horizontal="center"/>
    </xf>
    <xf numFmtId="0" fontId="7" fillId="0" borderId="21" xfId="92" applyFont="1" applyBorder="1" applyAlignment="1">
      <alignment horizontal="center"/>
    </xf>
    <xf numFmtId="0" fontId="7" fillId="0" borderId="19" xfId="92" applyFont="1" applyBorder="1" applyAlignment="1">
      <alignment horizontal="center"/>
    </xf>
    <xf numFmtId="0" fontId="7" fillId="0" borderId="20" xfId="92" applyFont="1" applyBorder="1" applyAlignment="1">
      <alignment horizontal="center"/>
    </xf>
    <xf numFmtId="0" fontId="7" fillId="0" borderId="0" xfId="92" applyFont="1" applyAlignment="1">
      <alignment horizontal="left"/>
    </xf>
    <xf numFmtId="0" fontId="8" fillId="0" borderId="0" xfId="92" applyFont="1" applyAlignment="1">
      <alignment horizontal="left"/>
    </xf>
    <xf numFmtId="0" fontId="7" fillId="0" borderId="19" xfId="92" applyFont="1" applyBorder="1" applyAlignment="1">
      <alignment horizontal="left"/>
    </xf>
    <xf numFmtId="0" fontId="7" fillId="0" borderId="22" xfId="92" applyFont="1" applyBorder="1" applyAlignment="1">
      <alignment horizontal="center" vertical="center" wrapText="1"/>
    </xf>
    <xf numFmtId="0" fontId="7" fillId="0" borderId="17" xfId="92" applyFont="1" applyBorder="1" applyAlignment="1">
      <alignment horizontal="center" vertical="center" wrapText="1"/>
    </xf>
    <xf numFmtId="0" fontId="7" fillId="0" borderId="18" xfId="92" applyFont="1" applyBorder="1" applyAlignment="1">
      <alignment horizontal="center" vertical="center" wrapText="1"/>
    </xf>
    <xf numFmtId="0" fontId="7" fillId="0" borderId="30" xfId="92" applyFont="1" applyBorder="1" applyAlignment="1">
      <alignment horizontal="center" vertical="center"/>
    </xf>
    <xf numFmtId="0" fontId="7" fillId="0" borderId="52" xfId="92" applyFont="1" applyBorder="1" applyAlignment="1">
      <alignment horizontal="center" vertical="center"/>
    </xf>
    <xf numFmtId="0" fontId="7" fillId="0" borderId="24" xfId="92" applyFont="1" applyBorder="1" applyAlignment="1">
      <alignment horizontal="center" vertical="center"/>
    </xf>
    <xf numFmtId="0" fontId="7" fillId="0" borderId="28" xfId="92" applyFont="1" applyBorder="1" applyAlignment="1">
      <alignment horizontal="center" vertical="center"/>
    </xf>
    <xf numFmtId="0" fontId="7" fillId="0" borderId="0" xfId="92" applyFont="1" applyAlignment="1">
      <alignment horizontal="center" vertical="center"/>
    </xf>
    <xf numFmtId="0" fontId="7" fillId="0" borderId="11" xfId="92" applyFont="1" applyBorder="1" applyAlignment="1">
      <alignment horizontal="center" vertical="center"/>
    </xf>
    <xf numFmtId="0" fontId="7" fillId="0" borderId="21" xfId="92" applyFont="1" applyBorder="1" applyAlignment="1">
      <alignment horizontal="center" vertical="center"/>
    </xf>
    <xf numFmtId="0" fontId="7" fillId="0" borderId="19" xfId="92" applyFont="1" applyBorder="1" applyAlignment="1">
      <alignment horizontal="center" vertical="center"/>
    </xf>
    <xf numFmtId="0" fontId="7" fillId="0" borderId="20" xfId="92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22" xfId="109" applyFont="1" applyBorder="1" applyAlignment="1">
      <alignment horizontal="center" vertical="center"/>
    </xf>
    <xf numFmtId="0" fontId="7" fillId="0" borderId="18" xfId="109" applyFont="1" applyBorder="1" applyAlignment="1">
      <alignment horizontal="center" vertical="center"/>
    </xf>
    <xf numFmtId="0" fontId="80" fillId="0" borderId="33" xfId="109" applyFont="1" applyBorder="1" applyAlignment="1">
      <alignment horizontal="center"/>
    </xf>
    <xf numFmtId="0" fontId="80" fillId="0" borderId="16" xfId="109" applyFont="1" applyBorder="1" applyAlignment="1">
      <alignment horizontal="center"/>
    </xf>
    <xf numFmtId="0" fontId="65" fillId="0" borderId="30" xfId="129" applyFont="1" applyBorder="1" applyAlignment="1">
      <alignment horizontal="center" vertical="center"/>
    </xf>
    <xf numFmtId="0" fontId="65" fillId="0" borderId="52" xfId="129" applyFont="1" applyBorder="1" applyAlignment="1">
      <alignment horizontal="center" vertical="center"/>
    </xf>
    <xf numFmtId="0" fontId="65" fillId="0" borderId="24" xfId="129" applyFont="1" applyBorder="1" applyAlignment="1">
      <alignment horizontal="center" vertical="center"/>
    </xf>
    <xf numFmtId="0" fontId="65" fillId="0" borderId="21" xfId="129" applyFont="1" applyBorder="1" applyAlignment="1">
      <alignment horizontal="center" vertical="center"/>
    </xf>
    <xf numFmtId="0" fontId="65" fillId="0" borderId="19" xfId="129" applyFont="1" applyBorder="1" applyAlignment="1">
      <alignment horizontal="center" vertical="center"/>
    </xf>
    <xf numFmtId="0" fontId="65" fillId="0" borderId="20" xfId="129" applyFont="1" applyBorder="1" applyAlignment="1">
      <alignment horizontal="center" vertical="center"/>
    </xf>
    <xf numFmtId="0" fontId="65" fillId="0" borderId="33" xfId="129" applyFont="1" applyBorder="1" applyAlignment="1">
      <alignment horizontal="center"/>
    </xf>
    <xf numFmtId="0" fontId="65" fillId="0" borderId="4" xfId="129" applyFont="1" applyBorder="1" applyAlignment="1">
      <alignment horizontal="center"/>
    </xf>
    <xf numFmtId="0" fontId="65" fillId="0" borderId="16" xfId="129" applyFont="1" applyBorder="1" applyAlignment="1">
      <alignment horizontal="center"/>
    </xf>
    <xf numFmtId="0" fontId="37" fillId="0" borderId="22" xfId="108" applyFont="1" applyBorder="1" applyAlignment="1">
      <alignment horizontal="center" vertical="center"/>
    </xf>
    <xf numFmtId="0" fontId="37" fillId="0" borderId="18" xfId="108" applyFont="1" applyBorder="1" applyAlignment="1">
      <alignment horizontal="center" vertical="center"/>
    </xf>
    <xf numFmtId="0" fontId="37" fillId="0" borderId="30" xfId="108" applyFont="1" applyBorder="1" applyAlignment="1">
      <alignment horizontal="center" vertical="center"/>
    </xf>
    <xf numFmtId="0" fontId="37" fillId="0" borderId="24" xfId="108" applyFont="1" applyBorder="1" applyAlignment="1">
      <alignment horizontal="center" vertical="center"/>
    </xf>
    <xf numFmtId="0" fontId="37" fillId="0" borderId="21" xfId="108" applyFont="1" applyBorder="1" applyAlignment="1">
      <alignment horizontal="center" vertical="center"/>
    </xf>
    <xf numFmtId="0" fontId="37" fillId="0" borderId="20" xfId="108" applyFont="1" applyBorder="1" applyAlignment="1">
      <alignment horizontal="center" vertical="center"/>
    </xf>
    <xf numFmtId="0" fontId="24" fillId="0" borderId="0" xfId="108" applyFont="1" applyAlignment="1">
      <alignment horizontal="center" wrapText="1"/>
    </xf>
    <xf numFmtId="0" fontId="24" fillId="0" borderId="0" xfId="108" applyFont="1" applyAlignment="1">
      <alignment horizontal="center"/>
    </xf>
    <xf numFmtId="0" fontId="37" fillId="0" borderId="40" xfId="108" applyFont="1" applyBorder="1" applyAlignment="1">
      <alignment horizontal="center"/>
    </xf>
    <xf numFmtId="0" fontId="37" fillId="0" borderId="41" xfId="108" applyFont="1" applyBorder="1" applyAlignment="1">
      <alignment horizontal="center"/>
    </xf>
    <xf numFmtId="0" fontId="12" fillId="0" borderId="0" xfId="108" applyFont="1" applyAlignment="1">
      <alignment horizontal="center"/>
    </xf>
    <xf numFmtId="0" fontId="10" fillId="0" borderId="24" xfId="108" applyFont="1" applyBorder="1" applyAlignment="1">
      <alignment horizontal="center" vertical="center"/>
    </xf>
    <xf numFmtId="0" fontId="10" fillId="0" borderId="20" xfId="108" applyFont="1" applyBorder="1" applyAlignment="1">
      <alignment horizontal="center" vertical="center"/>
    </xf>
    <xf numFmtId="0" fontId="10" fillId="0" borderId="22" xfId="108" applyFont="1" applyBorder="1" applyAlignment="1">
      <alignment horizontal="center" vertical="center"/>
    </xf>
    <xf numFmtId="0" fontId="10" fillId="0" borderId="18" xfId="108" applyFont="1" applyBorder="1" applyAlignment="1">
      <alignment horizontal="center" vertical="center"/>
    </xf>
    <xf numFmtId="0" fontId="7" fillId="0" borderId="33" xfId="108" applyFont="1" applyBorder="1" applyAlignment="1">
      <alignment horizontal="center"/>
    </xf>
    <xf numFmtId="0" fontId="7" fillId="0" borderId="4" xfId="108" applyFont="1" applyBorder="1" applyAlignment="1">
      <alignment horizontal="center"/>
    </xf>
    <xf numFmtId="0" fontId="7" fillId="0" borderId="16" xfId="108" applyFont="1" applyBorder="1" applyAlignment="1">
      <alignment horizontal="center"/>
    </xf>
    <xf numFmtId="0" fontId="7" fillId="0" borderId="0" xfId="108" applyFont="1" applyAlignment="1">
      <alignment horizontal="left"/>
    </xf>
    <xf numFmtId="0" fontId="8" fillId="0" borderId="0" xfId="108" applyFont="1" applyAlignment="1">
      <alignment horizontal="left"/>
    </xf>
    <xf numFmtId="0" fontId="7" fillId="0" borderId="28" xfId="108" applyFont="1" applyBorder="1" applyAlignment="1">
      <alignment horizontal="center"/>
    </xf>
    <xf numFmtId="0" fontId="7" fillId="0" borderId="0" xfId="108" applyFont="1" applyAlignment="1">
      <alignment horizontal="center"/>
    </xf>
    <xf numFmtId="0" fontId="7" fillId="0" borderId="11" xfId="108" applyFont="1" applyBorder="1" applyAlignment="1">
      <alignment horizontal="center"/>
    </xf>
    <xf numFmtId="0" fontId="10" fillId="0" borderId="22" xfId="92" applyFont="1" applyBorder="1" applyAlignment="1">
      <alignment horizontal="center" vertical="center"/>
    </xf>
    <xf numFmtId="0" fontId="10" fillId="0" borderId="17" xfId="92" applyFont="1" applyBorder="1" applyAlignment="1">
      <alignment horizontal="center" vertical="center"/>
    </xf>
    <xf numFmtId="0" fontId="7" fillId="0" borderId="15" xfId="108" applyFont="1" applyBorder="1" applyAlignment="1">
      <alignment horizontal="center"/>
    </xf>
    <xf numFmtId="0" fontId="7" fillId="0" borderId="22" xfId="108" applyFont="1" applyBorder="1" applyAlignment="1">
      <alignment horizontal="center" vertical="center" wrapText="1"/>
    </xf>
    <xf numFmtId="0" fontId="7" fillId="0" borderId="17" xfId="108" applyFont="1" applyBorder="1" applyAlignment="1">
      <alignment horizontal="center" vertical="center" wrapText="1"/>
    </xf>
    <xf numFmtId="0" fontId="7" fillId="0" borderId="18" xfId="108" applyFont="1" applyBorder="1" applyAlignment="1">
      <alignment horizontal="center" vertical="center" wrapText="1"/>
    </xf>
    <xf numFmtId="0" fontId="7" fillId="0" borderId="30" xfId="108" applyFont="1" applyBorder="1" applyAlignment="1">
      <alignment horizontal="center" vertical="center"/>
    </xf>
    <xf numFmtId="0" fontId="7" fillId="0" borderId="52" xfId="108" applyFont="1" applyBorder="1" applyAlignment="1">
      <alignment horizontal="center" vertical="center"/>
    </xf>
    <xf numFmtId="0" fontId="7" fillId="0" borderId="24" xfId="108" applyFont="1" applyBorder="1" applyAlignment="1">
      <alignment horizontal="center" vertical="center"/>
    </xf>
    <xf numFmtId="0" fontId="7" fillId="0" borderId="28" xfId="108" applyFont="1" applyBorder="1" applyAlignment="1">
      <alignment horizontal="center" vertical="center"/>
    </xf>
    <xf numFmtId="0" fontId="7" fillId="0" borderId="0" xfId="108" applyFont="1" applyAlignment="1">
      <alignment horizontal="center" vertical="center"/>
    </xf>
    <xf numFmtId="0" fontId="7" fillId="0" borderId="11" xfId="108" applyFont="1" applyBorder="1" applyAlignment="1">
      <alignment horizontal="center" vertical="center"/>
    </xf>
    <xf numFmtId="0" fontId="7" fillId="0" borderId="21" xfId="108" applyFont="1" applyBorder="1" applyAlignment="1">
      <alignment horizontal="center" vertical="center"/>
    </xf>
    <xf numFmtId="0" fontId="7" fillId="0" borderId="19" xfId="108" applyFont="1" applyBorder="1" applyAlignment="1">
      <alignment horizontal="center" vertical="center"/>
    </xf>
    <xf numFmtId="0" fontId="7" fillId="0" borderId="20" xfId="108" applyFont="1" applyBorder="1" applyAlignment="1">
      <alignment horizontal="center" vertical="center"/>
    </xf>
    <xf numFmtId="0" fontId="6" fillId="0" borderId="28" xfId="108" applyFont="1" applyBorder="1" applyAlignment="1">
      <alignment horizontal="left" vertical="center"/>
    </xf>
    <xf numFmtId="0" fontId="6" fillId="0" borderId="0" xfId="108" applyFont="1" applyAlignment="1">
      <alignment horizontal="left" vertical="center"/>
    </xf>
    <xf numFmtId="0" fontId="6" fillId="0" borderId="11" xfId="108" applyFont="1" applyBorder="1" applyAlignment="1">
      <alignment horizontal="left" vertical="center"/>
    </xf>
    <xf numFmtId="0" fontId="10" fillId="0" borderId="17" xfId="108" applyFont="1" applyBorder="1" applyAlignment="1">
      <alignment horizontal="center" vertical="center"/>
    </xf>
    <xf numFmtId="0" fontId="7" fillId="0" borderId="33" xfId="109" applyFont="1" applyBorder="1" applyAlignment="1">
      <alignment horizontal="center"/>
    </xf>
    <xf numFmtId="0" fontId="7" fillId="0" borderId="16" xfId="109" applyFont="1" applyBorder="1" applyAlignment="1">
      <alignment horizontal="center"/>
    </xf>
    <xf numFmtId="0" fontId="81" fillId="0" borderId="22" xfId="109" applyFont="1" applyBorder="1" applyAlignment="1">
      <alignment horizontal="center" vertical="center"/>
    </xf>
    <xf numFmtId="0" fontId="81" fillId="0" borderId="18" xfId="109" applyFont="1" applyBorder="1" applyAlignment="1">
      <alignment horizontal="center" vertical="center"/>
    </xf>
    <xf numFmtId="0" fontId="81" fillId="0" borderId="30" xfId="129" applyFont="1" applyBorder="1" applyAlignment="1">
      <alignment horizontal="center" vertical="center"/>
    </xf>
    <xf numFmtId="0" fontId="81" fillId="0" borderId="52" xfId="129" applyFont="1" applyBorder="1" applyAlignment="1">
      <alignment horizontal="center" vertical="center"/>
    </xf>
    <xf numFmtId="0" fontId="81" fillId="0" borderId="24" xfId="129" applyFont="1" applyBorder="1" applyAlignment="1">
      <alignment horizontal="center" vertical="center"/>
    </xf>
    <xf numFmtId="0" fontId="81" fillId="0" borderId="21" xfId="129" applyFont="1" applyBorder="1" applyAlignment="1">
      <alignment horizontal="center" vertical="center"/>
    </xf>
    <xf numFmtId="0" fontId="81" fillId="0" borderId="19" xfId="129" applyFont="1" applyBorder="1" applyAlignment="1">
      <alignment horizontal="center" vertical="center"/>
    </xf>
    <xf numFmtId="0" fontId="81" fillId="0" borderId="20" xfId="129" applyFont="1" applyBorder="1" applyAlignment="1">
      <alignment horizontal="center" vertical="center"/>
    </xf>
    <xf numFmtId="0" fontId="7" fillId="0" borderId="33" xfId="129" applyFont="1" applyBorder="1" applyAlignment="1">
      <alignment horizontal="center"/>
    </xf>
    <xf numFmtId="0" fontId="7" fillId="0" borderId="4" xfId="129" applyFont="1" applyBorder="1" applyAlignment="1">
      <alignment horizontal="center"/>
    </xf>
    <xf numFmtId="0" fontId="7" fillId="0" borderId="16" xfId="129" applyFont="1" applyBorder="1" applyAlignment="1">
      <alignment horizontal="center"/>
    </xf>
    <xf numFmtId="196" fontId="27" fillId="0" borderId="0" xfId="28" applyNumberFormat="1" applyFont="1" applyAlignment="1">
      <alignment horizontal="center"/>
    </xf>
    <xf numFmtId="196" fontId="24" fillId="0" borderId="19" xfId="49" applyNumberFormat="1" applyFont="1" applyBorder="1" applyAlignment="1">
      <alignment horizontal="center"/>
    </xf>
    <xf numFmtId="49" fontId="10" fillId="0" borderId="22" xfId="29" applyNumberFormat="1" applyFont="1" applyBorder="1" applyAlignment="1">
      <alignment horizontal="center" vertical="center"/>
    </xf>
    <xf numFmtId="49" fontId="10" fillId="0" borderId="18" xfId="29" applyNumberFormat="1" applyFont="1" applyBorder="1" applyAlignment="1">
      <alignment horizontal="center" vertical="center"/>
    </xf>
    <xf numFmtId="189" fontId="10" fillId="0" borderId="22" xfId="29" applyNumberFormat="1" applyFont="1" applyBorder="1" applyAlignment="1">
      <alignment horizontal="center" vertical="center"/>
    </xf>
    <xf numFmtId="189" fontId="10" fillId="0" borderId="18" xfId="29" applyNumberFormat="1" applyFont="1" applyBorder="1" applyAlignment="1">
      <alignment horizontal="center" vertical="center"/>
    </xf>
    <xf numFmtId="189" fontId="10" fillId="0" borderId="33" xfId="29" applyNumberFormat="1" applyFont="1" applyBorder="1" applyAlignment="1">
      <alignment horizontal="center"/>
    </xf>
    <xf numFmtId="189" fontId="10" fillId="0" borderId="16" xfId="29" applyNumberFormat="1" applyFont="1" applyBorder="1" applyAlignment="1">
      <alignment horizontal="center"/>
    </xf>
    <xf numFmtId="190" fontId="10" fillId="0" borderId="22" xfId="29" applyNumberFormat="1" applyFont="1" applyBorder="1" applyAlignment="1">
      <alignment horizontal="center" vertical="center"/>
    </xf>
    <xf numFmtId="190" fontId="10" fillId="0" borderId="18" xfId="29" applyNumberFormat="1" applyFont="1" applyBorder="1" applyAlignment="1">
      <alignment horizontal="center" vertical="center"/>
    </xf>
  </cellXfs>
  <cellStyles count="13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75" xfId="19"/>
    <cellStyle name="75 2" xfId="20"/>
    <cellStyle name="75 2 2" xfId="100"/>
    <cellStyle name="75 3" xfId="99"/>
    <cellStyle name="Bad 2" xfId="97"/>
    <cellStyle name="Calculation 2" xfId="98"/>
    <cellStyle name="Calculation 3" xfId="113"/>
    <cellStyle name="Comma 2" xfId="22"/>
    <cellStyle name="Comma 2 2" xfId="102"/>
    <cellStyle name="Comma 2 3" xfId="125"/>
    <cellStyle name="Comma 3" xfId="23"/>
    <cellStyle name="Comma 3 2" xfId="103"/>
    <cellStyle name="Comma 4" xfId="24"/>
    <cellStyle name="Comma 4 2" xfId="104"/>
    <cellStyle name="Comma 4 3" xfId="127"/>
    <cellStyle name="Comma 5" xfId="25"/>
    <cellStyle name="Comma 5 2" xfId="105"/>
    <cellStyle name="Comma 6" xfId="26"/>
    <cellStyle name="Comma 6 2" xfId="106"/>
    <cellStyle name="Comma 7" xfId="94"/>
    <cellStyle name="Comma 7 2" xfId="122"/>
    <cellStyle name="Comma 8" xfId="96"/>
    <cellStyle name="Comma 8 2" xfId="123"/>
    <cellStyle name="Comma 9" xfId="101"/>
    <cellStyle name="Comma_C2 แม่สรวย C2V3-SCHE-3,4" xfId="27"/>
    <cellStyle name="Comma_C2 แม่สรวย C2V3-SCHE-3,4 2" xfId="130"/>
    <cellStyle name="Comma_Unit Cost-C1V3 12กพ53" xfId="28"/>
    <cellStyle name="Comma_สายส่งและอุปกรณ์ไฟฟ้า" xfId="29"/>
    <cellStyle name="Comma0" xfId="30"/>
    <cellStyle name="Currency 2" xfId="31"/>
    <cellStyle name="Currency 2 2" xfId="107"/>
    <cellStyle name="Currency0" xfId="32"/>
    <cellStyle name="Date" xfId="33"/>
    <cellStyle name="Fixed" xfId="34"/>
    <cellStyle name="Header1" xfId="35"/>
    <cellStyle name="Header2" xfId="36"/>
    <cellStyle name="Heading 1 2" xfId="37"/>
    <cellStyle name="Heading 2 2" xfId="38"/>
    <cellStyle name="Hyperlink_Unit Cost-C1V3 12กพ53" xfId="39"/>
    <cellStyle name="Input 2" xfId="116"/>
    <cellStyle name="Normal 10" xfId="90"/>
    <cellStyle name="Normal 11" xfId="128"/>
    <cellStyle name="Normal 2" xfId="41"/>
    <cellStyle name="Normal 2 2" xfId="93"/>
    <cellStyle name="Normal 23" xfId="89"/>
    <cellStyle name="Normal 3" xfId="42"/>
    <cellStyle name="Normal 3 2" xfId="108"/>
    <cellStyle name="Normal 3 3" xfId="124"/>
    <cellStyle name="Normal 4" xfId="43"/>
    <cellStyle name="Normal 5" xfId="44"/>
    <cellStyle name="Normal 5 2" xfId="109"/>
    <cellStyle name="Normal 5 3" xfId="126"/>
    <cellStyle name="Normal 6" xfId="45"/>
    <cellStyle name="Normal 6 2" xfId="110"/>
    <cellStyle name="Normal 7" xfId="46"/>
    <cellStyle name="Normal 8" xfId="91"/>
    <cellStyle name="Normal 9" xfId="95"/>
    <cellStyle name="Normal_9701_unitcost" xfId="47"/>
    <cellStyle name="Normal_C2 แม่สรวย C2V3-SCHE-3,4" xfId="48"/>
    <cellStyle name="Normal_C2 แม่สรวย C2V3-SCHE-3,4 2" xfId="129"/>
    <cellStyle name="Normal_Unit Cost-C1V3 12กพ53" xfId="49"/>
    <cellStyle name="Normal_สายส่งและอุปกรณ์ไฟฟ้า" xfId="50"/>
    <cellStyle name="Note 2" xfId="121"/>
    <cellStyle name="Output 2" xfId="120"/>
    <cellStyle name="Percent 2" xfId="51"/>
    <cellStyle name="Percent 2 2" xfId="111"/>
    <cellStyle name="Style 1" xfId="52"/>
    <cellStyle name="Style 1 2" xfId="112"/>
    <cellStyle name="Total 2" xfId="53"/>
    <cellStyle name="Total 3" xfId="117"/>
    <cellStyle name="การคำนวณ" xfId="54" builtinId="22" customBuiltin="1"/>
    <cellStyle name="ข้อความเตือน" xfId="55" builtinId="11" customBuiltin="1"/>
    <cellStyle name="ข้อความอธิบาย" xfId="56" builtinId="53" customBuiltin="1"/>
    <cellStyle name="เครื่องหมายจุลภาค" xfId="21" builtinId="3"/>
    <cellStyle name="เครื่องหมายจุลภาค 2" xfId="57"/>
    <cellStyle name="เครื่องหมายจุลภาค 2 2" xfId="114"/>
    <cellStyle name="จุลภาค 2" xfId="132"/>
    <cellStyle name="ชื่อเรื่อง" xfId="58" builtinId="15" customBuiltin="1"/>
    <cellStyle name="เซลล์ตรวจสอบ" xfId="59" builtinId="23" customBuiltin="1"/>
    <cellStyle name="เซลล์ที่มีการเชื่อมโยง" xfId="60"/>
    <cellStyle name="เซลล์ที่มีลิงก์" xfId="40" builtinId="24" customBuiltin="1"/>
    <cellStyle name="ดี" xfId="61" builtinId="26" customBuiltin="1"/>
    <cellStyle name="น้บะภฒ_95" xfId="62"/>
    <cellStyle name="ปกติ" xfId="0" builtinId="0"/>
    <cellStyle name="ปกติ 2" xfId="63"/>
    <cellStyle name="ปกติ 2 2" xfId="115"/>
    <cellStyle name="ปกติ 3" xfId="92"/>
    <cellStyle name="ปกติ 4" xfId="131"/>
    <cellStyle name="ปกติ_BOQ คลองตารอง-ปรับ25ตค48" xfId="64"/>
    <cellStyle name="ป้อนค่า" xfId="65" builtinId="20" customBuiltin="1"/>
    <cellStyle name="ปานกลาง" xfId="66" builtinId="28" customBuiltin="1"/>
    <cellStyle name="ผลรวม" xfId="67" builtinId="25" customBuiltin="1"/>
    <cellStyle name="แย่" xfId="68" builtinId="27" customBuiltin="1"/>
    <cellStyle name="ฤธถ [0]_95" xfId="69"/>
    <cellStyle name="ฤธถ_95" xfId="70"/>
    <cellStyle name="ล๋ศญ [0]_95" xfId="71"/>
    <cellStyle name="ล๋ศญ_95" xfId="72"/>
    <cellStyle name="ลักษณะ 1" xfId="73"/>
    <cellStyle name="ลักษณะ 1 2" xfId="118"/>
    <cellStyle name="วฅมุ_4ฟ๙ฝวภ๛" xfId="74"/>
    <cellStyle name="ส่วนที่ถูกเน้น1" xfId="75" builtinId="29" customBuiltin="1"/>
    <cellStyle name="ส่วนที่ถูกเน้น2" xfId="76" builtinId="33" customBuiltin="1"/>
    <cellStyle name="ส่วนที่ถูกเน้น3" xfId="77" builtinId="37" customBuiltin="1"/>
    <cellStyle name="ส่วนที่ถูกเน้น4" xfId="78" builtinId="41" customBuiltin="1"/>
    <cellStyle name="ส่วนที่ถูกเน้น5" xfId="79" builtinId="45" customBuiltin="1"/>
    <cellStyle name="ส่วนที่ถูกเน้น6" xfId="80" builtinId="49" customBuiltin="1"/>
    <cellStyle name="เส้นขอบขวา" xfId="81"/>
    <cellStyle name="เส้นขอบขวา 2" xfId="82"/>
    <cellStyle name="เส้นขอบขวา 2 2" xfId="119"/>
    <cellStyle name="แสดงผล" xfId="83" builtinId="21" customBuiltin="1"/>
    <cellStyle name="หมายเหตุ" xfId="84" builtinId="10" customBuiltin="1"/>
    <cellStyle name="หัวเรื่อง 1" xfId="85" builtinId="16" customBuiltin="1"/>
    <cellStyle name="หัวเรื่อง 2" xfId="86" builtinId="17" customBuiltin="1"/>
    <cellStyle name="หัวเรื่อง 3" xfId="87" builtinId="18" customBuiltin="1"/>
    <cellStyle name="หัวเรื่อง 4" xfId="88" builtinId="1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00FF"/>
      <color rgb="FF0000FF"/>
      <color rgb="FFCC9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theme" Target="theme/theme1.xml"/><Relationship Id="rId55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8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3.xml"/><Relationship Id="rId57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2.xml"/><Relationship Id="rId56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connections" Target="connections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-server\Department\&#3623;&#3636;&#3624;&#3623;&#3585;&#3619;&#3619;&#3617;\&#3607;&#3656;&#3634;&#3604;&#3656;&#3634;&#3609;\&#3619;&#3632;&#3610;&#3610;&#3626;&#3633;&#3597;&#3597;&#3634;3(final)\unitcost%20&#3626;&#3633;&#3597;&#3597;&#3634;3\BOQ&#3626;&#3633;&#3597;&#3597;&#3634;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-Project/0006%20&#3609;&#3657;&#3635;&#3623;&#3657;&#3634;/Boq%20C1/new/CPP_JAN2002/0006/IRRIGATION/Volume3/0006-namwa-for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-server\Department\&#3591;&#3634;&#3609;&#3607;&#3633;&#3657;&#3591;&#3627;&#3617;&#3604;\&#3591;&#3634;&#3609;&#3611;&#3619;&#3632;&#3617;&#3634;&#3603;&#3619;&#3634;&#3588;&#3634;&#3650;&#3588;&#3619;&#3591;&#3585;&#3634;&#3619;&#3605;&#3656;&#3634;&#3591;&#3654;\&#3650;&#3588;&#3591;&#3585;&#3634;&#3619;&#3648;&#3586;&#3639;&#3656;&#3629;&#3609;&#3585;&#3636;&#3656;&#3623;&#3588;&#3629;&#3627;&#3617;&#3634;\&#3591;&#3634;&#3609;&#3648;&#3627;&#3617;&#3634;&#3619;&#3623;&#3617;&#3585;&#3636;&#3656;&#3623;&#3588;&#3629;&#3627;&#3617;&#3634;\MSOffice\Excel\project41\extimate41\grang\chol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ัญญา3"/>
      <sheetName val="ปตร"/>
      <sheetName val="Fto"/>
      <sheetName val="Fto2"/>
      <sheetName val="Fto3"/>
      <sheetName val="Cal Fto"/>
      <sheetName val="output"/>
      <sheetName val="output2"/>
      <sheetName val="output3"/>
      <sheetName val="install"/>
      <sheetName val="fto สัญญา3"/>
      <sheetName val="BOQสัญญา3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6SUM"/>
      <sheetName val="0006-SUM -A"/>
      <sheetName val="0006-SUM -B"/>
      <sheetName val="0006-SUM -C"/>
      <sheetName val="0006-SUM -D"/>
      <sheetName val="0006SUM -E"/>
      <sheetName val="0006group-A(1-1)"/>
      <sheetName val="0006group-B(2-5)"/>
      <sheetName val="0006group-B(7)"/>
      <sheetName val="0006group-B(8-11)"/>
      <sheetName val="0006group-B(15)"/>
      <sheetName val="0006group -C(3-17)"/>
      <sheetName val="0006-group-D(3-7)"/>
      <sheetName val="0006-group-D(9-16)"/>
      <sheetName val="0006group-E(13-14)"/>
      <sheetName val="sp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B1" t="str">
            <v>SCHEDULE OF  QUANTITIES, RATES AND PRICES</v>
          </cell>
          <cell r="F1" t="str">
            <v xml:space="preserve"> </v>
          </cell>
        </row>
        <row r="2">
          <cell r="B2" t="str">
            <v>GROUP A : GENERAL</v>
          </cell>
        </row>
        <row r="5">
          <cell r="B5" t="str">
            <v>ITEM  NO.</v>
          </cell>
          <cell r="C5" t="str">
            <v>DESCRIPTION</v>
          </cell>
          <cell r="F5" t="str">
            <v>UNIT</v>
          </cell>
          <cell r="G5" t="str">
            <v>QUANTITY</v>
          </cell>
          <cell r="H5" t="str">
            <v>UNIT  PRICE</v>
          </cell>
          <cell r="I5" t="str">
            <v>AMOUNT</v>
          </cell>
        </row>
        <row r="6">
          <cell r="H6" t="str">
            <v>BAHT</v>
          </cell>
          <cell r="I6" t="str">
            <v>BAHT</v>
          </cell>
        </row>
        <row r="9">
          <cell r="C9" t="str">
            <v>SECTION 1 : GENERAL</v>
          </cell>
        </row>
        <row r="11">
          <cell r="B11" t="str">
            <v>S1.04(3)</v>
          </cell>
          <cell r="C11" t="str">
            <v>Temporary Field Offices and Permanent Housings</v>
          </cell>
        </row>
        <row r="12">
          <cell r="D12" t="str">
            <v>(i)</v>
          </cell>
          <cell r="E12" t="str">
            <v>Temporary Field Offices</v>
          </cell>
        </row>
        <row r="13">
          <cell r="E13" t="str">
            <v>- For the Department</v>
          </cell>
          <cell r="F13" t="str">
            <v>unit</v>
          </cell>
        </row>
        <row r="14">
          <cell r="E14" t="str">
            <v>- For the Engineer</v>
          </cell>
          <cell r="F14" t="str">
            <v>unit</v>
          </cell>
        </row>
        <row r="15">
          <cell r="B15" t="str">
            <v>S1.04(3)</v>
          </cell>
          <cell r="D15" t="str">
            <v>(ii)</v>
          </cell>
          <cell r="E15" t="str">
            <v>Permanent Housings</v>
          </cell>
        </row>
        <row r="16">
          <cell r="E16" t="str">
            <v>- House Grade  1 - 2</v>
          </cell>
          <cell r="F16" t="str">
            <v>unit</v>
          </cell>
        </row>
        <row r="17">
          <cell r="B17" t="str">
            <v>S1.04(3)</v>
          </cell>
          <cell r="D17" t="str">
            <v>(iii)</v>
          </cell>
          <cell r="E17" t="str">
            <v>Maintenance for Permanent Housings</v>
          </cell>
          <cell r="F17" t="str">
            <v>L.S.</v>
          </cell>
        </row>
        <row r="19">
          <cell r="C19" t="str">
            <v>Sub - total Section 1</v>
          </cell>
        </row>
        <row r="22">
          <cell r="C22" t="str">
            <v>GRAND TOTAL OF GROUP 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"/>
      <sheetName val="bq"/>
      <sheetName val="ชี้แจงราคา cape seal"/>
      <sheetName val="uc1"/>
      <sheetName val="select"/>
      <sheetName val="สรุปประเมิน"/>
      <sheetName val="งานที่เหลือ"/>
      <sheetName val="ปรับลดงาน"/>
      <sheetName val="ประเมิน"/>
      <sheetName val="A"/>
      <sheetName val="แผนงาน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B1:H27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20.25"/>
  <cols>
    <col min="1" max="1" width="2.81640625" style="328" customWidth="1"/>
    <col min="2" max="2" width="10.81640625" style="328" customWidth="1"/>
    <col min="3" max="3" width="2.81640625" style="328" customWidth="1"/>
    <col min="4" max="4" width="89.6328125" style="328" customWidth="1"/>
    <col min="5" max="5" width="25.81640625" style="328" customWidth="1"/>
    <col min="6" max="6" width="8.81640625" style="328"/>
    <col min="7" max="8" width="19.81640625" style="328" bestFit="1" customWidth="1"/>
    <col min="9" max="16384" width="8.81640625" style="328"/>
  </cols>
  <sheetData>
    <row r="1" spans="2:8">
      <c r="B1" s="1006" t="s">
        <v>725</v>
      </c>
      <c r="C1" s="1006"/>
      <c r="D1" s="1006"/>
      <c r="E1" s="1006"/>
    </row>
    <row r="3" spans="2:8" ht="23.25">
      <c r="B3" s="1010" t="s">
        <v>718</v>
      </c>
      <c r="C3" s="1011"/>
      <c r="D3" s="1011"/>
      <c r="E3" s="1011"/>
    </row>
    <row r="4" spans="2:8" ht="23.25">
      <c r="B4" s="1011" t="s">
        <v>697</v>
      </c>
      <c r="C4" s="1011"/>
      <c r="D4" s="1011"/>
      <c r="E4" s="1011"/>
    </row>
    <row r="5" spans="2:8" ht="10.15" customHeight="1"/>
    <row r="6" spans="2:8">
      <c r="B6" s="1012" t="s">
        <v>189</v>
      </c>
      <c r="C6" s="1014" t="s">
        <v>88</v>
      </c>
      <c r="D6" s="1015"/>
      <c r="E6" s="329" t="s">
        <v>98</v>
      </c>
    </row>
    <row r="7" spans="2:8">
      <c r="B7" s="1013"/>
      <c r="C7" s="1016"/>
      <c r="D7" s="1017"/>
      <c r="E7" s="330" t="s">
        <v>99</v>
      </c>
    </row>
    <row r="8" spans="2:8">
      <c r="B8" s="480">
        <v>1</v>
      </c>
      <c r="C8" s="481" t="s">
        <v>352</v>
      </c>
      <c r="D8" s="482"/>
      <c r="E8" s="483"/>
    </row>
    <row r="9" spans="2:8">
      <c r="B9" s="331">
        <v>2</v>
      </c>
      <c r="C9" s="332" t="s">
        <v>435</v>
      </c>
      <c r="D9" s="332"/>
      <c r="E9" s="474"/>
    </row>
    <row r="10" spans="2:8">
      <c r="B10" s="331">
        <v>3</v>
      </c>
      <c r="C10" s="332" t="s">
        <v>436</v>
      </c>
      <c r="D10" s="332"/>
      <c r="E10" s="474"/>
    </row>
    <row r="11" spans="2:8">
      <c r="B11" s="331"/>
      <c r="C11" s="332"/>
      <c r="D11" s="332"/>
      <c r="E11" s="474"/>
    </row>
    <row r="12" spans="2:8">
      <c r="B12" s="331"/>
      <c r="C12" s="332"/>
      <c r="D12" s="332" t="s">
        <v>698</v>
      </c>
      <c r="E12" s="474"/>
    </row>
    <row r="13" spans="2:8">
      <c r="B13" s="339"/>
      <c r="C13" s="340"/>
      <c r="E13" s="342"/>
    </row>
    <row r="14" spans="2:8">
      <c r="B14" s="329"/>
      <c r="C14" s="486" t="s">
        <v>719</v>
      </c>
      <c r="D14" s="487"/>
      <c r="E14" s="484"/>
      <c r="G14" s="362"/>
      <c r="H14" s="363"/>
    </row>
    <row r="15" spans="2:8">
      <c r="B15" s="343"/>
      <c r="C15" s="489" t="s">
        <v>440</v>
      </c>
      <c r="D15" s="490"/>
      <c r="E15" s="488"/>
      <c r="G15" s="362"/>
      <c r="H15" s="363"/>
    </row>
    <row r="16" spans="2:8">
      <c r="B16" s="343"/>
      <c r="C16" s="489" t="s">
        <v>717</v>
      </c>
      <c r="D16" s="490"/>
      <c r="E16" s="488"/>
      <c r="G16" s="362"/>
      <c r="H16" s="363"/>
    </row>
    <row r="17" spans="2:8">
      <c r="B17" s="330"/>
      <c r="C17" s="997"/>
      <c r="D17" s="998"/>
      <c r="E17" s="485"/>
      <c r="G17" s="362"/>
    </row>
    <row r="18" spans="2:8">
      <c r="B18" s="212"/>
      <c r="D18" s="350"/>
      <c r="E18" s="351"/>
      <c r="G18" s="510"/>
    </row>
    <row r="19" spans="2:8">
      <c r="B19" s="212"/>
      <c r="D19" s="350"/>
      <c r="E19" s="351"/>
    </row>
    <row r="20" spans="2:8">
      <c r="H20" s="352"/>
    </row>
    <row r="21" spans="2:8" ht="21">
      <c r="B21" s="1007"/>
      <c r="C21" s="1007"/>
      <c r="D21" s="1007"/>
      <c r="E21" s="1007"/>
      <c r="G21" s="510"/>
      <c r="H21" s="352"/>
    </row>
    <row r="22" spans="2:8" ht="21">
      <c r="D22" s="491"/>
      <c r="H22" s="352"/>
    </row>
    <row r="23" spans="2:8" ht="21">
      <c r="D23" s="491"/>
      <c r="E23" s="510"/>
      <c r="H23" s="352"/>
    </row>
    <row r="24" spans="2:8">
      <c r="H24" s="352"/>
    </row>
    <row r="26" spans="2:8">
      <c r="B26" s="1008"/>
      <c r="C26" s="1009"/>
      <c r="D26" s="1009"/>
      <c r="E26" s="1009"/>
      <c r="H26" s="352"/>
    </row>
    <row r="27" spans="2:8">
      <c r="B27" s="1009"/>
      <c r="C27" s="1009"/>
      <c r="D27" s="1009"/>
      <c r="E27" s="1009"/>
    </row>
  </sheetData>
  <mergeCells count="7">
    <mergeCell ref="B1:E1"/>
    <mergeCell ref="B21:E21"/>
    <mergeCell ref="B26:E27"/>
    <mergeCell ref="B3:E3"/>
    <mergeCell ref="B6:B7"/>
    <mergeCell ref="C6:D7"/>
    <mergeCell ref="B4:E4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00B050"/>
    <pageSetUpPr fitToPage="1"/>
  </sheetPr>
  <dimension ref="B1:H24"/>
  <sheetViews>
    <sheetView tabSelected="1" view="pageBreakPreview" topLeftCell="A6" zoomScale="85" zoomScaleNormal="80" zoomScaleSheetLayoutView="85" workbookViewId="0">
      <selection activeCell="G11" sqref="G11"/>
    </sheetView>
  </sheetViews>
  <sheetFormatPr defaultColWidth="8.81640625" defaultRowHeight="20.25"/>
  <cols>
    <col min="1" max="1" width="2.81640625" style="328" customWidth="1"/>
    <col min="2" max="2" width="10.81640625" style="328" customWidth="1"/>
    <col min="3" max="3" width="2.81640625" style="328" customWidth="1"/>
    <col min="4" max="4" width="85.81640625" style="328" customWidth="1"/>
    <col min="5" max="5" width="25.81640625" style="328" customWidth="1"/>
    <col min="6" max="6" width="8.81640625" style="328"/>
    <col min="7" max="7" width="19.453125" style="328" bestFit="1" customWidth="1"/>
    <col min="8" max="16384" width="8.81640625" style="328"/>
  </cols>
  <sheetData>
    <row r="1" spans="2:7" ht="23.25">
      <c r="B1" s="1010" t="s">
        <v>352</v>
      </c>
      <c r="C1" s="1011"/>
      <c r="D1" s="1011"/>
      <c r="E1" s="1011"/>
    </row>
    <row r="2" spans="2:7" ht="23.25">
      <c r="B2" s="1011" t="s">
        <v>389</v>
      </c>
      <c r="C2" s="1011"/>
      <c r="D2" s="1011"/>
      <c r="E2" s="1011"/>
    </row>
    <row r="3" spans="2:7" ht="10.15" customHeight="1">
      <c r="B3" s="328" t="s">
        <v>718</v>
      </c>
    </row>
    <row r="4" spans="2:7">
      <c r="B4" s="1012" t="s">
        <v>189</v>
      </c>
      <c r="C4" s="1014" t="s">
        <v>88</v>
      </c>
      <c r="D4" s="1015"/>
      <c r="E4" s="329" t="s">
        <v>98</v>
      </c>
    </row>
    <row r="5" spans="2:7">
      <c r="B5" s="1013"/>
      <c r="C5" s="1016"/>
      <c r="D5" s="1017"/>
      <c r="E5" s="330" t="s">
        <v>99</v>
      </c>
    </row>
    <row r="6" spans="2:7">
      <c r="B6" s="331">
        <v>1</v>
      </c>
      <c r="C6" s="332" t="s">
        <v>382</v>
      </c>
      <c r="D6" s="333"/>
      <c r="E6" s="823"/>
    </row>
    <row r="7" spans="2:7">
      <c r="B7" s="822"/>
      <c r="C7" s="337"/>
      <c r="D7" s="337" t="s">
        <v>396</v>
      </c>
      <c r="E7" s="464"/>
    </row>
    <row r="8" spans="2:7">
      <c r="B8" s="822"/>
      <c r="C8" s="336"/>
      <c r="D8" s="337" t="s">
        <v>337</v>
      </c>
      <c r="E8" s="335"/>
    </row>
    <row r="9" spans="2:7">
      <c r="B9" s="822"/>
      <c r="C9" s="336"/>
      <c r="D9" s="337" t="s">
        <v>650</v>
      </c>
      <c r="E9" s="335"/>
    </row>
    <row r="10" spans="2:7">
      <c r="B10" s="822"/>
      <c r="C10" s="336"/>
      <c r="D10" s="337" t="s">
        <v>458</v>
      </c>
      <c r="E10" s="335"/>
      <c r="G10" s="363"/>
    </row>
    <row r="11" spans="2:7">
      <c r="B11" s="822"/>
      <c r="C11" s="336"/>
      <c r="D11" s="950" t="s">
        <v>693</v>
      </c>
      <c r="E11" s="338"/>
      <c r="G11" s="363"/>
    </row>
    <row r="12" spans="2:7">
      <c r="B12" s="331"/>
      <c r="C12" s="336"/>
      <c r="D12" s="332"/>
      <c r="E12" s="338"/>
    </row>
    <row r="13" spans="2:7">
      <c r="B13" s="339"/>
      <c r="C13" s="340"/>
      <c r="D13" s="341"/>
      <c r="E13" s="342"/>
    </row>
    <row r="14" spans="2:7">
      <c r="B14" s="331">
        <v>2</v>
      </c>
      <c r="C14" s="344" t="s">
        <v>383</v>
      </c>
      <c r="D14" s="337"/>
      <c r="E14" s="338"/>
    </row>
    <row r="15" spans="2:7">
      <c r="B15" s="339"/>
      <c r="C15" s="340"/>
      <c r="D15" s="345"/>
      <c r="E15" s="342"/>
    </row>
    <row r="16" spans="2:7">
      <c r="B16" s="339"/>
      <c r="C16" s="340"/>
      <c r="D16" s="345"/>
      <c r="E16" s="342"/>
    </row>
    <row r="17" spans="2:8">
      <c r="B17" s="346"/>
      <c r="C17" s="347" t="s">
        <v>461</v>
      </c>
      <c r="D17" s="348"/>
      <c r="E17" s="349">
        <f>E14+E11</f>
        <v>0</v>
      </c>
      <c r="G17" s="362"/>
    </row>
    <row r="18" spans="2:8">
      <c r="B18" s="212"/>
      <c r="D18" s="350"/>
      <c r="E18" s="351"/>
    </row>
    <row r="19" spans="2:8">
      <c r="H19" s="352"/>
    </row>
    <row r="20" spans="2:8">
      <c r="E20" s="363"/>
      <c r="H20" s="352"/>
    </row>
    <row r="21" spans="2:8">
      <c r="H21" s="352"/>
    </row>
    <row r="22" spans="2:8">
      <c r="H22" s="352"/>
    </row>
    <row r="24" spans="2:8">
      <c r="H24" s="352"/>
    </row>
  </sheetData>
  <mergeCells count="4">
    <mergeCell ref="B4:B5"/>
    <mergeCell ref="C4:D5"/>
    <mergeCell ref="B1:E1"/>
    <mergeCell ref="B2:E2"/>
  </mergeCells>
  <phoneticPr fontId="0" type="noConversion"/>
  <printOptions horizontalCentered="1"/>
  <pageMargins left="0.25" right="0.25" top="0.75" bottom="0.75" header="0.3" footer="0.3"/>
  <pageSetup paperSize="9" scale="57" fitToHeight="0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00B050"/>
    <pageSetUpPr fitToPage="1"/>
  </sheetPr>
  <dimension ref="B1:K39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18"/>
  <cols>
    <col min="1" max="1" width="2.81640625" style="248" customWidth="1"/>
    <col min="2" max="2" width="8.81640625" style="248" customWidth="1"/>
    <col min="3" max="3" width="2.81640625" style="248" customWidth="1"/>
    <col min="4" max="4" width="103.453125" style="248" customWidth="1"/>
    <col min="5" max="5" width="20.81640625" style="248" customWidth="1"/>
    <col min="6" max="6" width="8.81640625" style="248" customWidth="1"/>
    <col min="7" max="7" width="21" style="513" customWidth="1"/>
    <col min="8" max="8" width="21.1796875" style="248" customWidth="1"/>
    <col min="9" max="9" width="18.81640625" style="248" customWidth="1"/>
    <col min="10" max="16384" width="8.81640625" style="248"/>
  </cols>
  <sheetData>
    <row r="1" spans="2:11" ht="26.25">
      <c r="B1" s="1018" t="s">
        <v>352</v>
      </c>
      <c r="C1" s="1018"/>
      <c r="D1" s="1018"/>
      <c r="E1" s="1018"/>
    </row>
    <row r="2" spans="2:11" ht="26.25">
      <c r="B2" s="1018" t="s">
        <v>390</v>
      </c>
      <c r="C2" s="1018"/>
      <c r="D2" s="1018"/>
      <c r="E2" s="1018"/>
    </row>
    <row r="3" spans="2:11" ht="26.25">
      <c r="B3" s="1018" t="s">
        <v>718</v>
      </c>
      <c r="C3" s="1018"/>
      <c r="D3" s="1018"/>
      <c r="E3" s="1018"/>
    </row>
    <row r="4" spans="2:11" ht="10.15" customHeight="1"/>
    <row r="5" spans="2:11">
      <c r="B5" s="1019" t="s">
        <v>147</v>
      </c>
      <c r="C5" s="311"/>
      <c r="D5" s="1021" t="s">
        <v>88</v>
      </c>
      <c r="E5" s="272" t="s">
        <v>98</v>
      </c>
    </row>
    <row r="6" spans="2:11">
      <c r="B6" s="1020"/>
      <c r="C6" s="312"/>
      <c r="D6" s="1022"/>
      <c r="E6" s="275" t="s">
        <v>99</v>
      </c>
    </row>
    <row r="7" spans="2:11">
      <c r="B7" s="249"/>
      <c r="C7" s="465" t="s">
        <v>396</v>
      </c>
      <c r="D7" s="254"/>
      <c r="E7" s="254"/>
    </row>
    <row r="8" spans="2:11">
      <c r="B8" s="466">
        <v>1</v>
      </c>
      <c r="C8" s="467"/>
      <c r="D8" s="468" t="str">
        <f>'1 House'!B3</f>
        <v>งานจ้างปรับปรุงประสิทธิภาพและเพิ่มกำลังผลิต โครงการไฟฟ้าพลังน้ำคลองทุ่งเพล</v>
      </c>
      <c r="E8" s="469"/>
    </row>
    <row r="9" spans="2:11">
      <c r="B9" s="471"/>
      <c r="C9" s="472"/>
      <c r="D9" s="473" t="s">
        <v>400</v>
      </c>
      <c r="E9" s="470"/>
    </row>
    <row r="10" spans="2:11">
      <c r="B10" s="471"/>
      <c r="C10" s="472"/>
      <c r="D10" s="320"/>
      <c r="E10" s="317"/>
    </row>
    <row r="11" spans="2:11" ht="18.75">
      <c r="B11" s="925"/>
      <c r="C11" s="924" t="s">
        <v>391</v>
      </c>
      <c r="D11" s="319"/>
      <c r="E11" s="315"/>
      <c r="H11" s="262"/>
      <c r="I11" s="262"/>
      <c r="J11" s="262"/>
      <c r="K11" s="262"/>
    </row>
    <row r="12" spans="2:11" ht="18.75">
      <c r="B12" s="313">
        <v>1</v>
      </c>
      <c r="C12" s="316"/>
      <c r="D12" s="315" t="str">
        <f>'2controlhouse'!B3</f>
        <v>งานจ้างปรับปรุงประสิทธิภาพและเพิ่มกำลังผลิต โครงการไฟฟ้าพลังน้ำคลองทุ่งเพล</v>
      </c>
      <c r="E12" s="257"/>
      <c r="H12" s="262"/>
      <c r="I12" s="262"/>
      <c r="J12" s="262"/>
      <c r="K12" s="262"/>
    </row>
    <row r="13" spans="2:11" ht="18.75">
      <c r="B13" s="313">
        <v>2</v>
      </c>
      <c r="C13" s="316"/>
      <c r="D13" s="315" t="str">
        <f>'3PS'!B3</f>
        <v>งานจ้างปรับปรุงประสิทธิภาพและเพิ่มกำลังผลิต โครงการไฟฟ้าพลังน้ำคลองทุ่งเพล</v>
      </c>
      <c r="E13" s="257"/>
      <c r="H13" s="262"/>
      <c r="I13" s="262"/>
      <c r="J13" s="262"/>
      <c r="K13" s="262"/>
    </row>
    <row r="14" spans="2:11" ht="18.75">
      <c r="B14" s="313">
        <v>3</v>
      </c>
      <c r="C14" s="316"/>
      <c r="D14" s="315" t="str">
        <f>'4PH'!B3</f>
        <v>งานจ้างปรับปรุงประสิทธิภาพและเพิ่มกำลังผลิต โครงการไฟฟ้าพลังน้ำคลองทุ่งเพล</v>
      </c>
      <c r="E14" s="257"/>
      <c r="H14" s="262"/>
      <c r="I14" s="262"/>
      <c r="J14" s="262"/>
      <c r="K14" s="262"/>
    </row>
    <row r="15" spans="2:11" ht="18.75">
      <c r="B15" s="313">
        <v>4</v>
      </c>
      <c r="C15" s="316"/>
      <c r="D15" s="315" t="str">
        <f>'5TR'!B3</f>
        <v>งานจ้างปรับปรุงประสิทธิภาพและเพิ่มกำลังผลิต โครงการไฟฟ้าพลังน้ำคลองทุ่งเพล</v>
      </c>
      <c r="E15" s="257"/>
      <c r="H15" s="262"/>
      <c r="I15" s="262"/>
      <c r="J15" s="262"/>
      <c r="K15" s="262"/>
    </row>
    <row r="16" spans="2:11" ht="18.75">
      <c r="B16" s="313">
        <v>5</v>
      </c>
      <c r="C16" s="316"/>
      <c r="D16" s="315" t="s">
        <v>677</v>
      </c>
      <c r="E16" s="257"/>
      <c r="H16" s="262"/>
      <c r="I16" s="262"/>
      <c r="J16" s="262"/>
      <c r="K16" s="262"/>
    </row>
    <row r="17" spans="2:11" ht="18.75">
      <c r="B17" s="313">
        <v>6</v>
      </c>
      <c r="C17" s="316"/>
      <c r="D17" s="315" t="str">
        <f>' 7สายส่ง'!B4</f>
        <v>กลุ่มที่ 7 :  งานสายส่งไฟฟ้าแรงสูง</v>
      </c>
      <c r="E17" s="257"/>
      <c r="H17" s="262"/>
      <c r="I17" s="262"/>
      <c r="J17" s="262"/>
      <c r="K17" s="262"/>
    </row>
    <row r="18" spans="2:11" ht="18.75">
      <c r="B18" s="313"/>
      <c r="C18" s="316"/>
      <c r="D18" s="320" t="s">
        <v>338</v>
      </c>
      <c r="E18" s="317"/>
      <c r="H18" s="262"/>
      <c r="I18" s="262"/>
      <c r="J18" s="262"/>
      <c r="K18" s="262"/>
    </row>
    <row r="19" spans="2:11" ht="18.75">
      <c r="B19" s="313"/>
      <c r="C19" s="316"/>
      <c r="D19" s="320"/>
      <c r="E19" s="317"/>
      <c r="H19" s="262"/>
      <c r="I19" s="262"/>
      <c r="J19" s="262"/>
      <c r="K19" s="262"/>
    </row>
    <row r="20" spans="2:11" ht="18.75">
      <c r="B20" s="313"/>
      <c r="C20" s="314" t="s">
        <v>650</v>
      </c>
      <c r="D20" s="320"/>
      <c r="E20" s="317"/>
      <c r="H20" s="262"/>
      <c r="I20" s="262"/>
      <c r="J20" s="262"/>
      <c r="K20" s="262"/>
    </row>
    <row r="21" spans="2:11" ht="18.75">
      <c r="B21" s="313">
        <v>1</v>
      </c>
      <c r="C21" s="314"/>
      <c r="D21" s="505" t="s">
        <v>655</v>
      </c>
      <c r="E21" s="257"/>
      <c r="H21" s="262"/>
      <c r="I21" s="262"/>
      <c r="J21" s="262"/>
      <c r="K21" s="262"/>
    </row>
    <row r="22" spans="2:11" ht="18.75">
      <c r="B22" s="313">
        <v>2</v>
      </c>
      <c r="C22" s="314"/>
      <c r="D22" s="505" t="s">
        <v>658</v>
      </c>
      <c r="E22" s="257"/>
      <c r="H22" s="262"/>
      <c r="I22" s="262"/>
      <c r="J22" s="262"/>
      <c r="K22" s="262"/>
    </row>
    <row r="23" spans="2:11" ht="18.75">
      <c r="B23" s="313">
        <v>3</v>
      </c>
      <c r="C23" s="314"/>
      <c r="D23" s="505" t="s">
        <v>661</v>
      </c>
      <c r="E23" s="257"/>
      <c r="H23" s="262"/>
      <c r="I23" s="262"/>
      <c r="J23" s="262"/>
      <c r="K23" s="262"/>
    </row>
    <row r="24" spans="2:11" ht="18.75">
      <c r="B24" s="313">
        <v>4</v>
      </c>
      <c r="C24" s="316"/>
      <c r="D24" s="505" t="s">
        <v>672</v>
      </c>
      <c r="E24" s="257"/>
      <c r="H24" s="262"/>
      <c r="I24" s="262"/>
      <c r="J24" s="262"/>
      <c r="K24" s="262"/>
    </row>
    <row r="25" spans="2:11" ht="18.75">
      <c r="B25" s="313"/>
      <c r="C25" s="316"/>
      <c r="D25" s="320" t="s">
        <v>654</v>
      </c>
      <c r="E25" s="317"/>
      <c r="H25" s="262"/>
      <c r="I25" s="262"/>
      <c r="J25" s="262"/>
      <c r="K25" s="262"/>
    </row>
    <row r="26" spans="2:11" ht="18.75">
      <c r="B26" s="313"/>
      <c r="C26" s="316"/>
      <c r="D26" s="320"/>
      <c r="E26" s="317"/>
      <c r="H26" s="262"/>
      <c r="I26" s="262"/>
      <c r="J26" s="262"/>
      <c r="K26" s="262"/>
    </row>
    <row r="27" spans="2:11" ht="18.75">
      <c r="B27" s="313"/>
      <c r="C27" s="314" t="s">
        <v>458</v>
      </c>
      <c r="D27" s="320"/>
      <c r="E27" s="317"/>
      <c r="H27" s="262"/>
      <c r="I27" s="262"/>
      <c r="J27" s="262"/>
      <c r="K27" s="262"/>
    </row>
    <row r="28" spans="2:11" ht="18.75">
      <c r="B28" s="313">
        <v>1</v>
      </c>
      <c r="C28" s="316"/>
      <c r="D28" s="505" t="s">
        <v>393</v>
      </c>
      <c r="E28" s="257"/>
      <c r="H28" s="262"/>
      <c r="I28" s="262"/>
      <c r="J28" s="262"/>
      <c r="K28" s="262"/>
    </row>
    <row r="29" spans="2:11">
      <c r="B29" s="250"/>
      <c r="C29" s="316"/>
      <c r="D29" s="320" t="s">
        <v>464</v>
      </c>
      <c r="E29" s="470"/>
    </row>
    <row r="30" spans="2:11">
      <c r="B30" s="457"/>
      <c r="D30" s="254"/>
      <c r="E30" s="254"/>
    </row>
    <row r="31" spans="2:11">
      <c r="B31" s="929"/>
      <c r="C31" s="930"/>
      <c r="D31" s="931" t="s">
        <v>681</v>
      </c>
      <c r="E31" s="932"/>
    </row>
    <row r="32" spans="2:11">
      <c r="B32" s="325"/>
      <c r="C32" s="312"/>
      <c r="D32" s="326"/>
      <c r="E32" s="327"/>
    </row>
    <row r="35" spans="4:5">
      <c r="D35" s="255"/>
      <c r="E35" s="256"/>
    </row>
    <row r="36" spans="4:5">
      <c r="D36" s="255"/>
    </row>
    <row r="39" spans="4:5">
      <c r="D39" s="255"/>
    </row>
  </sheetData>
  <mergeCells count="5">
    <mergeCell ref="B1:E1"/>
    <mergeCell ref="B2:E2"/>
    <mergeCell ref="B3:E3"/>
    <mergeCell ref="B5:B6"/>
    <mergeCell ref="D5:D6"/>
  </mergeCells>
  <printOptions horizontalCentered="1"/>
  <pageMargins left="0.25" right="0.25" top="0.75" bottom="0.75" header="0.3" footer="0.3"/>
  <pageSetup paperSize="9" scale="5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I14"/>
  <sheetViews>
    <sheetView tabSelected="1" view="pageBreakPreview" zoomScaleNormal="80" zoomScaleSheetLayoutView="100" workbookViewId="0">
      <selection activeCell="G11" sqref="G11"/>
    </sheetView>
  </sheetViews>
  <sheetFormatPr defaultColWidth="9.36328125" defaultRowHeight="18.75"/>
  <cols>
    <col min="1" max="1" width="2.81640625" style="211" customWidth="1"/>
    <col min="2" max="2" width="12.81640625" style="211" customWidth="1"/>
    <col min="3" max="5" width="2.81640625" style="211" customWidth="1"/>
    <col min="6" max="6" width="75.81640625" style="211" customWidth="1"/>
    <col min="7" max="7" width="30.81640625" style="214" customWidth="1"/>
    <col min="8" max="8" width="9.36328125" style="211"/>
    <col min="9" max="9" width="18.81640625" style="211" customWidth="1"/>
    <col min="10" max="16356" width="9.36328125" style="211"/>
    <col min="16357" max="16357" width="8.81640625" style="211" customWidth="1"/>
    <col min="16358" max="16359" width="9.36328125" style="211"/>
    <col min="16360" max="16360" width="8.81640625" style="211" customWidth="1"/>
    <col min="16361" max="16384" width="9.36328125" style="211"/>
  </cols>
  <sheetData>
    <row r="1" spans="2:9" ht="19.5">
      <c r="B1" s="1023" t="s">
        <v>352</v>
      </c>
      <c r="C1" s="1023"/>
      <c r="D1" s="1023"/>
      <c r="E1" s="1023"/>
      <c r="F1" s="1023"/>
      <c r="G1" s="1023"/>
      <c r="I1" s="214"/>
    </row>
    <row r="2" spans="2:9" ht="19.5">
      <c r="B2" s="1024" t="s">
        <v>100</v>
      </c>
      <c r="C2" s="1024"/>
      <c r="D2" s="1024"/>
      <c r="E2" s="1024"/>
      <c r="F2" s="1024"/>
      <c r="G2" s="1024"/>
      <c r="I2" s="214"/>
    </row>
    <row r="3" spans="2:9" ht="19.5">
      <c r="B3" s="213" t="s">
        <v>718</v>
      </c>
      <c r="C3" s="213"/>
      <c r="D3" s="213"/>
      <c r="E3" s="213"/>
      <c r="F3" s="213"/>
      <c r="G3" s="213"/>
    </row>
    <row r="4" spans="2:9" ht="10.15" customHeight="1">
      <c r="B4" s="214"/>
      <c r="C4" s="214"/>
      <c r="D4" s="214"/>
      <c r="E4" s="214"/>
      <c r="F4" s="214"/>
    </row>
    <row r="5" spans="2:9" ht="19.5">
      <c r="B5" s="286" t="s">
        <v>113</v>
      </c>
      <c r="C5" s="1025" t="s">
        <v>114</v>
      </c>
      <c r="D5" s="1026"/>
      <c r="E5" s="1026"/>
      <c r="F5" s="1027"/>
      <c r="G5" s="286" t="s">
        <v>108</v>
      </c>
    </row>
    <row r="6" spans="2:9" ht="5.0999999999999996" customHeight="1">
      <c r="B6" s="226"/>
      <c r="C6" s="225"/>
      <c r="D6" s="227"/>
      <c r="E6" s="227"/>
      <c r="F6" s="228"/>
      <c r="G6" s="226"/>
    </row>
    <row r="7" spans="2:9" ht="19.5">
      <c r="B7" s="215"/>
      <c r="C7" s="261" t="s">
        <v>396</v>
      </c>
      <c r="F7" s="216"/>
      <c r="G7" s="218"/>
    </row>
    <row r="8" spans="2:9">
      <c r="B8" s="218">
        <v>12</v>
      </c>
      <c r="C8" s="221" t="s">
        <v>398</v>
      </c>
      <c r="D8" s="230"/>
      <c r="F8" s="216"/>
      <c r="G8" s="231"/>
      <c r="I8" s="278"/>
    </row>
    <row r="9" spans="2:9">
      <c r="B9" s="218"/>
      <c r="C9" s="221"/>
      <c r="D9" s="230"/>
      <c r="F9" s="216"/>
      <c r="G9" s="231"/>
      <c r="I9" s="278"/>
    </row>
    <row r="10" spans="2:9" ht="19.5">
      <c r="B10" s="218"/>
      <c r="C10" s="261" t="s">
        <v>458</v>
      </c>
      <c r="D10" s="230"/>
      <c r="F10" s="216"/>
      <c r="G10" s="231"/>
      <c r="I10" s="278"/>
    </row>
    <row r="11" spans="2:9">
      <c r="B11" s="218">
        <v>14</v>
      </c>
      <c r="C11" s="221" t="s">
        <v>248</v>
      </c>
      <c r="D11" s="230"/>
      <c r="F11" s="216"/>
      <c r="G11" s="231"/>
      <c r="I11" s="278"/>
    </row>
    <row r="12" spans="2:9" ht="21.75" customHeight="1">
      <c r="B12" s="218"/>
      <c r="C12" s="221"/>
      <c r="D12" s="230"/>
      <c r="F12" s="216"/>
      <c r="G12" s="231"/>
      <c r="I12" s="279"/>
    </row>
    <row r="13" spans="2:9" ht="19.5">
      <c r="B13" s="218"/>
      <c r="C13" s="1028" t="s">
        <v>616</v>
      </c>
      <c r="D13" s="1029"/>
      <c r="E13" s="1029"/>
      <c r="F13" s="1030"/>
      <c r="G13" s="232"/>
      <c r="I13" s="259"/>
    </row>
    <row r="14" spans="2:9" ht="19.5">
      <c r="B14" s="220"/>
      <c r="C14" s="1025" t="s">
        <v>399</v>
      </c>
      <c r="D14" s="1026"/>
      <c r="E14" s="1026"/>
      <c r="F14" s="1027"/>
      <c r="G14" s="222"/>
      <c r="H14" s="214"/>
    </row>
  </sheetData>
  <mergeCells count="5">
    <mergeCell ref="B1:G1"/>
    <mergeCell ref="B2:G2"/>
    <mergeCell ref="C5:F5"/>
    <mergeCell ref="C13:F13"/>
    <mergeCell ref="C14:F14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AH134"/>
  <sheetViews>
    <sheetView tabSelected="1" view="pageBreakPreview" zoomScale="80" zoomScaleNormal="80" zoomScaleSheetLayoutView="80" workbookViewId="0">
      <selection activeCell="G11" sqref="G11"/>
    </sheetView>
  </sheetViews>
  <sheetFormatPr defaultColWidth="8.81640625" defaultRowHeight="18.75" outlineLevelCol="1"/>
  <cols>
    <col min="1" max="1" width="2.81640625" style="211" customWidth="1"/>
    <col min="2" max="2" width="10.81640625" style="211" customWidth="1"/>
    <col min="3" max="3" width="3.81640625" style="211" customWidth="1"/>
    <col min="4" max="4" width="9.81640625" style="211" customWidth="1"/>
    <col min="5" max="5" width="3.81640625" style="211" customWidth="1"/>
    <col min="6" max="6" width="63.1796875" style="211" customWidth="1"/>
    <col min="7" max="7" width="10.81640625" style="211" customWidth="1"/>
    <col min="8" max="8" width="17.36328125" style="211" customWidth="1"/>
    <col min="9" max="9" width="17.36328125" style="211" customWidth="1" outlineLevel="1"/>
    <col min="10" max="10" width="16.81640625" style="211" customWidth="1"/>
    <col min="11" max="11" width="15" style="211" customWidth="1"/>
    <col min="12" max="13" width="18.81640625" style="211" customWidth="1" outlineLevel="1"/>
    <col min="14" max="14" width="16" style="211" bestFit="1" customWidth="1" outlineLevel="1"/>
    <col min="15" max="15" width="20" style="211" customWidth="1" outlineLevel="1"/>
    <col min="16" max="16" width="22.36328125" style="211" customWidth="1" outlineLevel="1"/>
    <col min="17" max="24" width="8.81640625" style="211" customWidth="1" outlineLevel="1"/>
    <col min="25" max="26" width="18.81640625" style="214" customWidth="1"/>
    <col min="27" max="30" width="10.81640625" style="211" customWidth="1"/>
    <col min="31" max="31" width="14.453125" style="211" customWidth="1"/>
    <col min="32" max="33" width="8.81640625" style="211"/>
    <col min="34" max="34" width="16.6328125" style="211" bestFit="1" customWidth="1"/>
    <col min="35" max="16384" width="8.81640625" style="211"/>
  </cols>
  <sheetData>
    <row r="1" spans="2:34" ht="19.5">
      <c r="B1" s="1023" t="s">
        <v>352</v>
      </c>
      <c r="C1" s="1023"/>
      <c r="D1" s="1023"/>
      <c r="E1" s="1023"/>
      <c r="F1" s="1023"/>
      <c r="G1" s="1023"/>
      <c r="H1" s="1023"/>
      <c r="I1" s="1023"/>
      <c r="J1" s="1023"/>
      <c r="Y1" s="214" t="s">
        <v>347</v>
      </c>
    </row>
    <row r="2" spans="2:34" ht="19.5">
      <c r="B2" s="1024" t="s">
        <v>100</v>
      </c>
      <c r="C2" s="1024"/>
      <c r="D2" s="1024"/>
      <c r="E2" s="1024"/>
      <c r="F2" s="1024"/>
      <c r="G2" s="1024"/>
      <c r="H2" s="1024"/>
      <c r="I2" s="1024"/>
      <c r="J2" s="1024"/>
    </row>
    <row r="3" spans="2:34" ht="19.5">
      <c r="B3" s="1023" t="s">
        <v>718</v>
      </c>
      <c r="C3" s="1023"/>
      <c r="D3" s="1023"/>
      <c r="E3" s="1023"/>
      <c r="F3" s="1023"/>
      <c r="G3" s="1023"/>
      <c r="H3" s="1023"/>
      <c r="I3" s="1023"/>
      <c r="J3" s="1023"/>
    </row>
    <row r="4" spans="2:34" ht="10.15" customHeight="1">
      <c r="B4" s="214"/>
      <c r="C4" s="214"/>
      <c r="D4" s="214"/>
      <c r="E4" s="214"/>
      <c r="F4" s="214"/>
      <c r="G4" s="214"/>
      <c r="H4" s="214"/>
      <c r="I4" s="214"/>
      <c r="J4" s="214"/>
    </row>
    <row r="5" spans="2:34" ht="21.95" customHeight="1">
      <c r="B5" s="1031" t="s">
        <v>345</v>
      </c>
      <c r="C5" s="1034" t="s">
        <v>106</v>
      </c>
      <c r="D5" s="1035"/>
      <c r="E5" s="1035"/>
      <c r="F5" s="1036"/>
      <c r="G5" s="1034" t="s">
        <v>107</v>
      </c>
      <c r="H5" s="1036"/>
      <c r="I5" s="1019" t="s">
        <v>91</v>
      </c>
      <c r="J5" s="273" t="s">
        <v>336</v>
      </c>
    </row>
    <row r="6" spans="2:34" ht="21.75" customHeight="1">
      <c r="B6" s="1032"/>
      <c r="C6" s="1037"/>
      <c r="D6" s="1038"/>
      <c r="E6" s="1038"/>
      <c r="F6" s="1039"/>
      <c r="G6" s="1040"/>
      <c r="H6" s="1042"/>
      <c r="I6" s="1043"/>
      <c r="J6" s="274" t="s">
        <v>92</v>
      </c>
    </row>
    <row r="7" spans="2:34" ht="19.5">
      <c r="B7" s="1033"/>
      <c r="C7" s="1040"/>
      <c r="D7" s="1041"/>
      <c r="E7" s="1041"/>
      <c r="F7" s="1042"/>
      <c r="G7" s="286" t="s">
        <v>89</v>
      </c>
      <c r="H7" s="286" t="s">
        <v>90</v>
      </c>
      <c r="I7" s="275" t="s">
        <v>99</v>
      </c>
      <c r="J7" s="276" t="s">
        <v>99</v>
      </c>
    </row>
    <row r="8" spans="2:34" ht="5.0999999999999996" customHeight="1">
      <c r="B8" s="260"/>
      <c r="C8" s="283"/>
      <c r="D8" s="285"/>
      <c r="E8" s="285"/>
      <c r="F8" s="284"/>
      <c r="G8" s="226"/>
      <c r="H8" s="226"/>
      <c r="I8" s="226"/>
      <c r="J8" s="226"/>
    </row>
    <row r="9" spans="2:34" ht="19.5">
      <c r="B9" s="218"/>
      <c r="C9" s="428" t="s">
        <v>699</v>
      </c>
      <c r="D9" s="214"/>
      <c r="E9" s="214"/>
      <c r="F9" s="217"/>
      <c r="G9" s="412"/>
      <c r="H9" s="412"/>
      <c r="I9" s="971" t="e">
        <f>#REF!</f>
        <v>#REF!</v>
      </c>
      <c r="J9" s="218"/>
      <c r="AB9" s="211">
        <v>1.7330000000000001</v>
      </c>
      <c r="AC9" s="211">
        <v>0.26600000000000001</v>
      </c>
    </row>
    <row r="10" spans="2:34" ht="19.5">
      <c r="B10" s="215"/>
      <c r="C10" s="261" t="s">
        <v>353</v>
      </c>
      <c r="F10" s="216"/>
      <c r="G10" s="218"/>
      <c r="H10" s="218"/>
      <c r="I10" s="215"/>
      <c r="J10" s="215"/>
      <c r="M10" s="223"/>
    </row>
    <row r="11" spans="2:34">
      <c r="B11" s="218">
        <v>1</v>
      </c>
      <c r="C11" s="463" t="s">
        <v>394</v>
      </c>
      <c r="D11" s="419"/>
      <c r="E11" s="419"/>
      <c r="F11" s="216"/>
      <c r="G11" s="218" t="s">
        <v>143</v>
      </c>
      <c r="H11" s="420">
        <v>1</v>
      </c>
      <c r="I11" s="245"/>
      <c r="J11" s="245"/>
      <c r="L11" s="259"/>
      <c r="M11" s="223"/>
      <c r="N11" s="223"/>
      <c r="O11" s="223"/>
      <c r="P11" s="223"/>
    </row>
    <row r="12" spans="2:34">
      <c r="B12" s="218">
        <v>2</v>
      </c>
      <c r="C12" s="463" t="s">
        <v>395</v>
      </c>
      <c r="F12" s="216"/>
      <c r="G12" s="218" t="s">
        <v>143</v>
      </c>
      <c r="H12" s="420">
        <v>1</v>
      </c>
      <c r="I12" s="245"/>
      <c r="J12" s="245"/>
      <c r="L12" s="259"/>
      <c r="Y12" s="271">
        <f>H12/$AA$12</f>
        <v>1.9083969465648854E-3</v>
      </c>
      <c r="Z12" s="271" t="s">
        <v>350</v>
      </c>
      <c r="AA12" s="211">
        <v>524</v>
      </c>
      <c r="AB12" s="211" t="s">
        <v>348</v>
      </c>
      <c r="AC12" s="277">
        <v>4</v>
      </c>
      <c r="AD12" s="211" t="s">
        <v>349</v>
      </c>
      <c r="AE12" s="223" t="e">
        <f>AF12/#REF!</f>
        <v>#REF!</v>
      </c>
      <c r="AF12" s="211">
        <v>8274</v>
      </c>
      <c r="AH12" s="223">
        <f>J12-AF12</f>
        <v>-8274</v>
      </c>
    </row>
    <row r="13" spans="2:34" ht="19.5">
      <c r="B13" s="218"/>
      <c r="C13" s="1028" t="s">
        <v>370</v>
      </c>
      <c r="D13" s="1029"/>
      <c r="E13" s="1029"/>
      <c r="F13" s="1030"/>
      <c r="G13" s="218"/>
      <c r="H13" s="218"/>
      <c r="I13" s="244"/>
      <c r="J13" s="246"/>
      <c r="AE13" s="223"/>
      <c r="AH13" s="223">
        <f>J13-AF13</f>
        <v>0</v>
      </c>
    </row>
    <row r="14" spans="2:34" ht="19.5">
      <c r="B14" s="218"/>
      <c r="C14" s="281"/>
      <c r="D14" s="258"/>
      <c r="E14" s="258"/>
      <c r="F14" s="282"/>
      <c r="G14" s="218"/>
      <c r="H14" s="218"/>
      <c r="I14" s="244"/>
      <c r="J14" s="246"/>
      <c r="AE14" s="223"/>
      <c r="AH14" s="223"/>
    </row>
    <row r="15" spans="2:34" ht="21.75" customHeight="1">
      <c r="B15" s="218"/>
      <c r="C15" s="504" t="s">
        <v>462</v>
      </c>
      <c r="D15" s="229"/>
      <c r="E15" s="229"/>
      <c r="F15" s="219"/>
      <c r="G15" s="218"/>
      <c r="H15" s="353"/>
      <c r="I15" s="245"/>
      <c r="J15" s="245"/>
      <c r="L15" s="259"/>
      <c r="AE15" s="223"/>
      <c r="AH15" s="223"/>
    </row>
    <row r="16" spans="2:34" ht="21.75" customHeight="1">
      <c r="B16" s="218">
        <v>1</v>
      </c>
      <c r="C16" s="242" t="s">
        <v>453</v>
      </c>
      <c r="D16" s="229"/>
      <c r="E16" s="229"/>
      <c r="F16" s="219"/>
      <c r="G16" s="218" t="s">
        <v>143</v>
      </c>
      <c r="H16" s="420">
        <v>1</v>
      </c>
      <c r="I16" s="245"/>
      <c r="J16" s="245"/>
      <c r="L16" s="259"/>
      <c r="N16" s="266"/>
      <c r="AE16" s="223"/>
      <c r="AH16" s="223"/>
    </row>
    <row r="17" spans="2:34" ht="21.75" customHeight="1">
      <c r="B17" s="218"/>
      <c r="C17" s="242" t="s">
        <v>397</v>
      </c>
      <c r="D17" s="229"/>
      <c r="E17" s="229"/>
      <c r="F17" s="219"/>
      <c r="G17" s="218"/>
      <c r="H17" s="420"/>
      <c r="I17" s="245"/>
      <c r="J17" s="245"/>
      <c r="L17" s="259"/>
      <c r="AE17" s="223"/>
      <c r="AH17" s="223"/>
    </row>
    <row r="18" spans="2:34" ht="21.75" customHeight="1">
      <c r="B18" s="218">
        <v>2</v>
      </c>
      <c r="C18" s="242" t="s">
        <v>454</v>
      </c>
      <c r="D18" s="229"/>
      <c r="E18" s="229"/>
      <c r="F18" s="219"/>
      <c r="G18" s="218" t="s">
        <v>143</v>
      </c>
      <c r="H18" s="420">
        <v>1</v>
      </c>
      <c r="I18" s="245"/>
      <c r="J18" s="245"/>
      <c r="L18" s="259"/>
      <c r="N18" s="266"/>
      <c r="Y18" s="271">
        <f>H18/$AA$18</f>
        <v>4.7619047619047623E-3</v>
      </c>
      <c r="Z18" s="271" t="s">
        <v>350</v>
      </c>
      <c r="AA18" s="211">
        <v>210</v>
      </c>
      <c r="AB18" s="211" t="s">
        <v>348</v>
      </c>
      <c r="AC18" s="277">
        <v>3</v>
      </c>
      <c r="AD18" s="211" t="s">
        <v>349</v>
      </c>
      <c r="AE18" s="223" t="e">
        <f>AF18/#REF!</f>
        <v>#REF!</v>
      </c>
      <c r="AF18" s="211">
        <v>2909.69</v>
      </c>
      <c r="AH18" s="223">
        <f>J18-AF18</f>
        <v>-2909.69</v>
      </c>
    </row>
    <row r="19" spans="2:34" ht="21.75" customHeight="1">
      <c r="B19" s="218"/>
      <c r="C19" s="242" t="s">
        <v>397</v>
      </c>
      <c r="D19" s="229"/>
      <c r="E19" s="229"/>
      <c r="F19" s="219"/>
      <c r="G19" s="218"/>
      <c r="H19" s="420"/>
      <c r="I19" s="245"/>
      <c r="J19" s="245"/>
      <c r="L19" s="259"/>
      <c r="M19" s="259"/>
      <c r="Y19" s="271"/>
      <c r="Z19" s="271"/>
      <c r="AC19" s="277"/>
      <c r="AE19" s="223"/>
      <c r="AH19" s="223"/>
    </row>
    <row r="20" spans="2:34" ht="19.5">
      <c r="B20" s="218"/>
      <c r="C20" s="1028" t="s">
        <v>463</v>
      </c>
      <c r="D20" s="1029"/>
      <c r="E20" s="1029"/>
      <c r="F20" s="1030"/>
      <c r="G20" s="218"/>
      <c r="H20" s="218"/>
      <c r="I20" s="244"/>
      <c r="J20" s="246"/>
      <c r="AE20" s="223"/>
    </row>
    <row r="21" spans="2:34" ht="12" customHeight="1">
      <c r="B21" s="218"/>
      <c r="C21" s="281"/>
      <c r="D21" s="258"/>
      <c r="E21" s="258"/>
      <c r="F21" s="282"/>
      <c r="G21" s="218"/>
      <c r="H21" s="218"/>
      <c r="I21" s="244"/>
      <c r="J21" s="246"/>
      <c r="L21" s="259"/>
      <c r="AE21" s="223"/>
    </row>
    <row r="22" spans="2:34" ht="19.5">
      <c r="B22" s="218"/>
      <c r="C22" s="1028" t="s">
        <v>679</v>
      </c>
      <c r="D22" s="1029"/>
      <c r="E22" s="1029"/>
      <c r="F22" s="1030"/>
      <c r="G22" s="218"/>
      <c r="H22" s="218"/>
      <c r="I22" s="244"/>
      <c r="J22" s="246"/>
      <c r="L22" s="259"/>
      <c r="AE22" s="223"/>
    </row>
    <row r="23" spans="2:34" ht="19.5">
      <c r="B23" s="218"/>
      <c r="C23" s="281"/>
      <c r="D23" s="258"/>
      <c r="E23" s="258"/>
      <c r="F23" s="282"/>
      <c r="G23" s="218"/>
      <c r="H23" s="218"/>
      <c r="I23" s="972"/>
      <c r="J23" s="246"/>
      <c r="L23" s="259"/>
      <c r="AE23" s="223"/>
    </row>
    <row r="24" spans="2:34" ht="19.5">
      <c r="B24" s="218"/>
      <c r="C24" s="428" t="s">
        <v>700</v>
      </c>
      <c r="D24" s="258"/>
      <c r="E24" s="258"/>
      <c r="F24" s="282"/>
      <c r="G24" s="218"/>
      <c r="H24" s="218"/>
      <c r="I24" s="973" t="e">
        <f>#REF!</f>
        <v>#REF!</v>
      </c>
      <c r="J24" s="246"/>
      <c r="AE24" s="223"/>
      <c r="AH24" s="223"/>
    </row>
    <row r="25" spans="2:34" ht="19.5">
      <c r="B25" s="218"/>
      <c r="C25" s="290" t="s">
        <v>241</v>
      </c>
      <c r="D25" s="214"/>
      <c r="E25" s="229"/>
      <c r="F25" s="219"/>
      <c r="G25" s="218"/>
      <c r="H25" s="218"/>
      <c r="I25" s="244"/>
      <c r="J25" s="215"/>
      <c r="L25" s="259"/>
      <c r="Y25" s="271" t="e">
        <f>H25/#REF!</f>
        <v>#REF!</v>
      </c>
      <c r="Z25" s="271" t="s">
        <v>351</v>
      </c>
      <c r="AC25" s="277"/>
      <c r="AE25" s="223" t="e">
        <f>AF25/#REF!</f>
        <v>#REF!</v>
      </c>
      <c r="AF25" s="211">
        <v>185888.22</v>
      </c>
      <c r="AH25" s="223">
        <f>J25-AF25</f>
        <v>-185888.22</v>
      </c>
    </row>
    <row r="26" spans="2:34" ht="21.75" customHeight="1">
      <c r="B26" s="218">
        <v>1</v>
      </c>
      <c r="C26" s="412" t="s">
        <v>432</v>
      </c>
      <c r="D26" s="229"/>
      <c r="E26" s="229"/>
      <c r="F26" s="219"/>
      <c r="G26" s="218"/>
      <c r="H26" s="353"/>
      <c r="I26" s="245"/>
      <c r="J26" s="245"/>
      <c r="L26" s="259"/>
      <c r="AE26" s="223"/>
      <c r="AH26" s="223">
        <f>J26-AF26</f>
        <v>0</v>
      </c>
    </row>
    <row r="27" spans="2:34" ht="21.75" customHeight="1">
      <c r="B27" s="218">
        <v>1.1000000000000001</v>
      </c>
      <c r="C27" s="242" t="s">
        <v>459</v>
      </c>
      <c r="D27" s="229"/>
      <c r="E27" s="229"/>
      <c r="F27" s="219"/>
      <c r="G27" s="218" t="s">
        <v>104</v>
      </c>
      <c r="H27" s="353">
        <v>1</v>
      </c>
      <c r="I27" s="245"/>
      <c r="J27" s="245"/>
      <c r="L27" s="259"/>
      <c r="AE27" s="223"/>
      <c r="AH27" s="223"/>
    </row>
    <row r="28" spans="2:34" ht="21.75" customHeight="1">
      <c r="B28" s="218">
        <v>1.2</v>
      </c>
      <c r="C28" s="242" t="s">
        <v>424</v>
      </c>
      <c r="D28" s="229"/>
      <c r="E28" s="229"/>
      <c r="F28" s="219"/>
      <c r="G28" s="218" t="s">
        <v>104</v>
      </c>
      <c r="H28" s="353">
        <v>1</v>
      </c>
      <c r="I28" s="245"/>
      <c r="J28" s="245"/>
      <c r="L28" s="259"/>
      <c r="AE28" s="223"/>
      <c r="AH28" s="223"/>
    </row>
    <row r="29" spans="2:34" ht="21.75" customHeight="1">
      <c r="B29" s="218">
        <v>1.3</v>
      </c>
      <c r="C29" s="242" t="s">
        <v>425</v>
      </c>
      <c r="D29" s="229"/>
      <c r="E29" s="229"/>
      <c r="F29" s="219"/>
      <c r="G29" s="218" t="s">
        <v>104</v>
      </c>
      <c r="H29" s="353">
        <v>85</v>
      </c>
      <c r="I29" s="245"/>
      <c r="J29" s="245"/>
      <c r="L29" s="259"/>
      <c r="AE29" s="223"/>
      <c r="AH29" s="223"/>
    </row>
    <row r="30" spans="2:34" ht="21.75" customHeight="1">
      <c r="B30" s="218"/>
      <c r="C30" s="242" t="s">
        <v>426</v>
      </c>
      <c r="D30" s="229"/>
      <c r="E30" s="229"/>
      <c r="F30" s="219"/>
      <c r="G30" s="218"/>
      <c r="H30" s="353"/>
      <c r="I30" s="245"/>
      <c r="J30" s="245"/>
      <c r="L30" s="259"/>
      <c r="AE30" s="223"/>
      <c r="AH30" s="223"/>
    </row>
    <row r="31" spans="2:34" ht="21.75" customHeight="1">
      <c r="B31" s="218"/>
      <c r="C31" s="242" t="s">
        <v>427</v>
      </c>
      <c r="D31" s="229"/>
      <c r="E31" s="229"/>
      <c r="F31" s="219"/>
      <c r="G31" s="218"/>
      <c r="H31" s="353"/>
      <c r="I31" s="245"/>
      <c r="J31" s="245"/>
      <c r="L31" s="259"/>
      <c r="AE31" s="223"/>
      <c r="AH31" s="223"/>
    </row>
    <row r="32" spans="2:34" ht="21.75" customHeight="1">
      <c r="B32" s="218"/>
      <c r="C32" s="242" t="s">
        <v>428</v>
      </c>
      <c r="D32" s="229"/>
      <c r="E32" s="229"/>
      <c r="F32" s="219"/>
      <c r="G32" s="218"/>
      <c r="H32" s="353"/>
      <c r="I32" s="245"/>
      <c r="J32" s="245"/>
      <c r="L32" s="259"/>
      <c r="AE32" s="223"/>
      <c r="AH32" s="223"/>
    </row>
    <row r="33" spans="2:34" ht="21.75" customHeight="1">
      <c r="B33" s="218">
        <v>1.4</v>
      </c>
      <c r="C33" s="242" t="s">
        <v>429</v>
      </c>
      <c r="D33" s="229"/>
      <c r="E33" s="229"/>
      <c r="F33" s="219"/>
      <c r="G33" s="218" t="s">
        <v>249</v>
      </c>
      <c r="H33" s="353">
        <v>8800</v>
      </c>
      <c r="I33" s="245"/>
      <c r="J33" s="245"/>
      <c r="L33" s="259"/>
      <c r="AE33" s="223"/>
      <c r="AH33" s="223"/>
    </row>
    <row r="34" spans="2:34" ht="21.75" customHeight="1">
      <c r="B34" s="218">
        <v>1.5</v>
      </c>
      <c r="C34" s="242" t="s">
        <v>430</v>
      </c>
      <c r="D34" s="229"/>
      <c r="E34" s="229"/>
      <c r="F34" s="219"/>
      <c r="G34" s="218" t="s">
        <v>104</v>
      </c>
      <c r="H34" s="353">
        <v>44</v>
      </c>
      <c r="I34" s="245"/>
      <c r="J34" s="245"/>
      <c r="L34" s="259"/>
      <c r="AE34" s="223"/>
      <c r="AH34" s="223"/>
    </row>
    <row r="35" spans="2:34" ht="21.75" customHeight="1">
      <c r="B35" s="218">
        <v>1.6</v>
      </c>
      <c r="C35" s="242" t="s">
        <v>431</v>
      </c>
      <c r="D35" s="229"/>
      <c r="E35" s="229"/>
      <c r="F35" s="219"/>
      <c r="G35" s="218" t="s">
        <v>104</v>
      </c>
      <c r="H35" s="353">
        <v>41</v>
      </c>
      <c r="I35" s="245"/>
      <c r="J35" s="245"/>
      <c r="L35" s="259"/>
      <c r="AE35" s="223"/>
      <c r="AH35" s="223"/>
    </row>
    <row r="36" spans="2:34" ht="21.75" customHeight="1">
      <c r="B36" s="218">
        <v>1.7</v>
      </c>
      <c r="C36" s="242" t="s">
        <v>460</v>
      </c>
      <c r="D36" s="229"/>
      <c r="E36" s="229"/>
      <c r="F36" s="219"/>
      <c r="G36" s="218" t="s">
        <v>104</v>
      </c>
      <c r="H36" s="353">
        <v>44</v>
      </c>
      <c r="I36" s="245"/>
      <c r="J36" s="245"/>
      <c r="L36" s="259"/>
      <c r="AE36" s="223"/>
      <c r="AH36" s="223"/>
    </row>
    <row r="37" spans="2:34" ht="12.75" customHeight="1">
      <c r="B37" s="218"/>
      <c r="C37" s="242"/>
      <c r="D37" s="229"/>
      <c r="E37" s="229"/>
      <c r="F37" s="219"/>
      <c r="G37" s="218"/>
      <c r="H37" s="353"/>
      <c r="I37" s="245"/>
      <c r="J37" s="245"/>
      <c r="L37" s="259"/>
      <c r="N37" s="839"/>
      <c r="AE37" s="223"/>
      <c r="AH37" s="223"/>
    </row>
    <row r="38" spans="2:34" ht="21.75" customHeight="1">
      <c r="B38" s="218"/>
      <c r="C38" s="1028" t="s">
        <v>680</v>
      </c>
      <c r="D38" s="1029"/>
      <c r="E38" s="1029"/>
      <c r="F38" s="1030"/>
      <c r="G38" s="218"/>
      <c r="H38" s="353"/>
      <c r="I38" s="245"/>
      <c r="J38" s="246"/>
      <c r="L38" s="259"/>
      <c r="M38" s="259"/>
      <c r="AE38" s="223"/>
      <c r="AH38" s="223"/>
    </row>
    <row r="39" spans="2:34" ht="21.75" customHeight="1">
      <c r="B39" s="218"/>
      <c r="C39" s="281"/>
      <c r="D39" s="258"/>
      <c r="E39" s="258"/>
      <c r="F39" s="282"/>
      <c r="G39" s="218"/>
      <c r="H39" s="353"/>
      <c r="I39" s="245"/>
      <c r="J39" s="246"/>
      <c r="L39" s="259"/>
      <c r="AE39" s="223"/>
      <c r="AH39" s="223"/>
    </row>
    <row r="40" spans="2:34" ht="10.15" customHeight="1">
      <c r="B40" s="218"/>
      <c r="C40" s="221"/>
      <c r="D40" s="230"/>
      <c r="F40" s="216"/>
      <c r="G40" s="218"/>
      <c r="H40" s="218"/>
      <c r="I40" s="244"/>
      <c r="J40" s="215"/>
      <c r="AE40" s="223"/>
      <c r="AH40" s="223"/>
    </row>
    <row r="41" spans="2:34" ht="10.15" customHeight="1">
      <c r="B41" s="234"/>
      <c r="C41" s="237"/>
      <c r="D41" s="238"/>
      <c r="E41" s="239"/>
      <c r="F41" s="240"/>
      <c r="G41" s="233"/>
      <c r="H41" s="233"/>
      <c r="I41" s="267"/>
      <c r="J41" s="234"/>
    </row>
    <row r="42" spans="2:34" ht="19.5">
      <c r="B42" s="220"/>
      <c r="C42" s="1025" t="s">
        <v>115</v>
      </c>
      <c r="D42" s="1026"/>
      <c r="E42" s="1026"/>
      <c r="F42" s="1027"/>
      <c r="G42" s="263"/>
      <c r="H42" s="263"/>
      <c r="I42" s="263"/>
      <c r="J42" s="264">
        <f>J22+J38</f>
        <v>0</v>
      </c>
      <c r="K42" s="214"/>
      <c r="L42" s="259">
        <f>SUM(L11:L36)</f>
        <v>0</v>
      </c>
      <c r="M42" s="223"/>
      <c r="N42" s="213"/>
      <c r="Z42" s="278">
        <f>J42/2300</f>
        <v>0</v>
      </c>
    </row>
    <row r="43" spans="2:34">
      <c r="M43" s="223"/>
    </row>
    <row r="44" spans="2:34">
      <c r="J44" s="259"/>
      <c r="M44" s="223"/>
    </row>
    <row r="46" spans="2:34">
      <c r="L46" s="223"/>
    </row>
    <row r="134" spans="4:4">
      <c r="D134" s="211" t="s">
        <v>271</v>
      </c>
    </row>
  </sheetData>
  <mergeCells count="12">
    <mergeCell ref="C42:F42"/>
    <mergeCell ref="C13:F13"/>
    <mergeCell ref="C20:F20"/>
    <mergeCell ref="B1:J1"/>
    <mergeCell ref="B2:J2"/>
    <mergeCell ref="B3:J3"/>
    <mergeCell ref="B5:B7"/>
    <mergeCell ref="C5:F7"/>
    <mergeCell ref="G5:H6"/>
    <mergeCell ref="C38:F38"/>
    <mergeCell ref="C22:F22"/>
    <mergeCell ref="I5:I6"/>
  </mergeCells>
  <printOptions horizontalCentered="1"/>
  <pageMargins left="0.25" right="0.25" top="0.75" bottom="0.75" header="0.3" footer="0.3"/>
  <pageSetup paperSize="9" scale="46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  <pageSetUpPr fitToPage="1"/>
  </sheetPr>
  <dimension ref="B1:I19"/>
  <sheetViews>
    <sheetView tabSelected="1" view="pageBreakPreview" zoomScaleNormal="80" zoomScaleSheetLayoutView="100" workbookViewId="0">
      <selection activeCell="G11" sqref="G11"/>
    </sheetView>
  </sheetViews>
  <sheetFormatPr defaultColWidth="9.36328125" defaultRowHeight="18.75"/>
  <cols>
    <col min="1" max="1" width="2.81640625" style="211" customWidth="1"/>
    <col min="2" max="2" width="12.81640625" style="211" customWidth="1"/>
    <col min="3" max="5" width="2.81640625" style="211" customWidth="1"/>
    <col min="6" max="6" width="74.81640625" style="211" customWidth="1"/>
    <col min="7" max="7" width="30.81640625" style="214" customWidth="1"/>
    <col min="8" max="8" width="9.36328125" style="211"/>
    <col min="9" max="9" width="18.81640625" style="211" customWidth="1"/>
    <col min="10" max="16356" width="9.36328125" style="211"/>
    <col min="16357" max="16357" width="8.81640625" style="211" customWidth="1"/>
    <col min="16358" max="16359" width="9.36328125" style="211"/>
    <col min="16360" max="16360" width="8.81640625" style="211" customWidth="1"/>
    <col min="16361" max="16384" width="9.36328125" style="211"/>
  </cols>
  <sheetData>
    <row r="1" spans="2:9" ht="19.5">
      <c r="B1" s="1023" t="s">
        <v>352</v>
      </c>
      <c r="C1" s="1023"/>
      <c r="D1" s="1023"/>
      <c r="E1" s="1023"/>
      <c r="F1" s="1023"/>
      <c r="G1" s="1023"/>
      <c r="I1" s="214"/>
    </row>
    <row r="2" spans="2:9" ht="19.5">
      <c r="B2" s="1024" t="s">
        <v>100</v>
      </c>
      <c r="C2" s="1024"/>
      <c r="D2" s="1024"/>
      <c r="E2" s="1024"/>
      <c r="F2" s="1024"/>
      <c r="G2" s="1024"/>
      <c r="I2" s="214"/>
    </row>
    <row r="3" spans="2:9" ht="19.5">
      <c r="B3" s="213" t="s">
        <v>718</v>
      </c>
      <c r="C3" s="213"/>
      <c r="D3" s="213"/>
      <c r="E3" s="213"/>
      <c r="F3" s="213"/>
      <c r="G3" s="213"/>
    </row>
    <row r="4" spans="2:9" ht="10.15" customHeight="1">
      <c r="B4" s="214"/>
      <c r="C4" s="214"/>
      <c r="D4" s="214"/>
      <c r="E4" s="214"/>
      <c r="F4" s="214"/>
    </row>
    <row r="5" spans="2:9" ht="19.5">
      <c r="B5" s="286" t="s">
        <v>113</v>
      </c>
      <c r="C5" s="1025" t="s">
        <v>114</v>
      </c>
      <c r="D5" s="1026"/>
      <c r="E5" s="1026"/>
      <c r="F5" s="1027"/>
      <c r="G5" s="286" t="s">
        <v>108</v>
      </c>
    </row>
    <row r="6" spans="2:9" ht="5.0999999999999996" customHeight="1">
      <c r="B6" s="226"/>
      <c r="C6" s="225"/>
      <c r="D6" s="227"/>
      <c r="E6" s="227"/>
      <c r="F6" s="228"/>
      <c r="G6" s="226"/>
    </row>
    <row r="7" spans="2:9" ht="19.5">
      <c r="B7" s="215"/>
      <c r="C7" s="243" t="s">
        <v>337</v>
      </c>
      <c r="F7" s="216"/>
      <c r="G7" s="218"/>
    </row>
    <row r="8" spans="2:9">
      <c r="B8" s="218">
        <v>2</v>
      </c>
      <c r="C8" s="221" t="s">
        <v>262</v>
      </c>
      <c r="D8" s="230"/>
      <c r="F8" s="216"/>
      <c r="G8" s="231"/>
      <c r="I8" s="278"/>
    </row>
    <row r="9" spans="2:9">
      <c r="B9" s="218">
        <v>4</v>
      </c>
      <c r="C9" s="221" t="s">
        <v>263</v>
      </c>
      <c r="D9" s="230"/>
      <c r="F9" s="216"/>
      <c r="G9" s="231"/>
      <c r="I9" s="278"/>
    </row>
    <row r="10" spans="2:9" ht="21.75" customHeight="1">
      <c r="B10" s="218">
        <v>5</v>
      </c>
      <c r="C10" s="221" t="s">
        <v>334</v>
      </c>
      <c r="D10" s="230"/>
      <c r="F10" s="216"/>
      <c r="G10" s="231"/>
      <c r="I10" s="278"/>
    </row>
    <row r="11" spans="2:9" ht="21.75" customHeight="1">
      <c r="B11" s="218">
        <v>10</v>
      </c>
      <c r="C11" s="221" t="s">
        <v>335</v>
      </c>
      <c r="D11" s="230"/>
      <c r="F11" s="216"/>
      <c r="G11" s="231"/>
    </row>
    <row r="12" spans="2:9" ht="21.75" customHeight="1">
      <c r="B12" s="218">
        <v>12</v>
      </c>
      <c r="C12" s="221" t="s">
        <v>358</v>
      </c>
      <c r="D12" s="230"/>
      <c r="F12" s="216"/>
      <c r="G12" s="231"/>
    </row>
    <row r="13" spans="2:9" ht="21.75" customHeight="1">
      <c r="B13" s="218"/>
      <c r="C13" s="1028" t="s">
        <v>656</v>
      </c>
      <c r="D13" s="1029"/>
      <c r="E13" s="1029"/>
      <c r="F13" s="1030"/>
      <c r="G13" s="232"/>
      <c r="I13" s="475"/>
    </row>
    <row r="14" spans="2:9" ht="21.75" customHeight="1">
      <c r="B14" s="218"/>
      <c r="C14" s="221"/>
      <c r="D14" s="230"/>
      <c r="F14" s="216"/>
      <c r="G14" s="231"/>
    </row>
    <row r="15" spans="2:9" ht="21.75" customHeight="1">
      <c r="B15" s="218"/>
      <c r="C15" s="243" t="s">
        <v>650</v>
      </c>
      <c r="D15" s="230"/>
      <c r="F15" s="216"/>
      <c r="G15" s="231"/>
    </row>
    <row r="16" spans="2:9" ht="21.75" customHeight="1">
      <c r="B16" s="218">
        <v>7</v>
      </c>
      <c r="C16" s="221" t="s">
        <v>116</v>
      </c>
      <c r="D16" s="230"/>
      <c r="F16" s="216"/>
      <c r="G16" s="231"/>
      <c r="I16" s="279"/>
    </row>
    <row r="17" spans="2:9" ht="19.5">
      <c r="B17" s="218"/>
      <c r="C17" s="1028" t="s">
        <v>657</v>
      </c>
      <c r="D17" s="1029"/>
      <c r="E17" s="1029"/>
      <c r="F17" s="1030"/>
      <c r="G17" s="232"/>
      <c r="I17" s="475"/>
    </row>
    <row r="18" spans="2:9" ht="19.5">
      <c r="B18" s="218"/>
      <c r="C18" s="281"/>
      <c r="D18" s="258"/>
      <c r="E18" s="258"/>
      <c r="F18" s="282"/>
      <c r="G18" s="232"/>
      <c r="I18" s="259"/>
    </row>
    <row r="19" spans="2:9" ht="19.5">
      <c r="B19" s="220"/>
      <c r="C19" s="1025" t="s">
        <v>651</v>
      </c>
      <c r="D19" s="1026"/>
      <c r="E19" s="1026"/>
      <c r="F19" s="1027"/>
      <c r="G19" s="222"/>
      <c r="H19" s="214"/>
      <c r="I19" s="259"/>
    </row>
  </sheetData>
  <mergeCells count="6">
    <mergeCell ref="C19:F19"/>
    <mergeCell ref="B1:G1"/>
    <mergeCell ref="B2:G2"/>
    <mergeCell ref="C5:F5"/>
    <mergeCell ref="C17:F17"/>
    <mergeCell ref="C13:F13"/>
  </mergeCells>
  <phoneticPr fontId="0" type="noConversion"/>
  <printOptions horizontalCentered="1"/>
  <pageMargins left="0.25" right="0.25" top="0.75" bottom="0.75" header="0.3" footer="0.3"/>
  <pageSetup paperSize="9" scale="56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50"/>
    <pageSetUpPr fitToPage="1"/>
  </sheetPr>
  <dimension ref="B1:AH140"/>
  <sheetViews>
    <sheetView tabSelected="1" view="pageBreakPreview" zoomScale="70" zoomScaleNormal="80" zoomScaleSheetLayoutView="70" workbookViewId="0">
      <selection activeCell="G11" sqref="G11"/>
    </sheetView>
  </sheetViews>
  <sheetFormatPr defaultColWidth="8.81640625" defaultRowHeight="18.75" outlineLevelCol="1"/>
  <cols>
    <col min="1" max="1" width="2.81640625" style="211" customWidth="1"/>
    <col min="2" max="2" width="10.81640625" style="211" customWidth="1"/>
    <col min="3" max="3" width="3.81640625" style="211" customWidth="1"/>
    <col min="4" max="4" width="9.81640625" style="211" customWidth="1"/>
    <col min="5" max="5" width="3.81640625" style="211" customWidth="1"/>
    <col min="6" max="6" width="50.81640625" style="211" customWidth="1"/>
    <col min="7" max="7" width="10.81640625" style="211" customWidth="1"/>
    <col min="8" max="8" width="13.1796875" style="211" customWidth="1"/>
    <col min="9" max="9" width="15" style="211" customWidth="1" outlineLevel="1"/>
    <col min="10" max="10" width="16.81640625" style="211" customWidth="1"/>
    <col min="11" max="11" width="7.453125" style="211" customWidth="1"/>
    <col min="12" max="12" width="18.81640625" style="211" customWidth="1" outlineLevel="1"/>
    <col min="13" max="13" width="21" style="211" customWidth="1" outlineLevel="1"/>
    <col min="14" max="14" width="12" style="211" customWidth="1" outlineLevel="1"/>
    <col min="15" max="24" width="8.81640625" style="211" customWidth="1" outlineLevel="1"/>
    <col min="25" max="26" width="18.81640625" style="214" customWidth="1"/>
    <col min="27" max="30" width="10.81640625" style="211" customWidth="1"/>
    <col min="31" max="31" width="14.453125" style="211" customWidth="1"/>
    <col min="32" max="33" width="8.81640625" style="211"/>
    <col min="34" max="34" width="16.6328125" style="211" bestFit="1" customWidth="1"/>
    <col min="35" max="16384" width="8.81640625" style="211"/>
  </cols>
  <sheetData>
    <row r="1" spans="2:34" ht="19.5">
      <c r="B1" s="1023" t="s">
        <v>352</v>
      </c>
      <c r="C1" s="1023"/>
      <c r="D1" s="1023"/>
      <c r="E1" s="1023"/>
      <c r="F1" s="1023"/>
      <c r="G1" s="1023"/>
      <c r="H1" s="1023"/>
      <c r="I1" s="1023"/>
      <c r="J1" s="1023"/>
    </row>
    <row r="2" spans="2:34" ht="19.5">
      <c r="B2" s="1024" t="s">
        <v>100</v>
      </c>
      <c r="C2" s="1024"/>
      <c r="D2" s="1024"/>
      <c r="E2" s="1024"/>
      <c r="F2" s="1024"/>
      <c r="G2" s="1024"/>
      <c r="H2" s="1024"/>
      <c r="I2" s="1024"/>
      <c r="J2" s="1024"/>
    </row>
    <row r="3" spans="2:34" ht="19.5">
      <c r="B3" s="1023" t="s">
        <v>718</v>
      </c>
      <c r="C3" s="1023"/>
      <c r="D3" s="1023"/>
      <c r="E3" s="1023"/>
      <c r="F3" s="1023"/>
      <c r="G3" s="1023"/>
      <c r="H3" s="1023"/>
      <c r="I3" s="1023"/>
      <c r="J3" s="1023"/>
    </row>
    <row r="4" spans="2:34" ht="10.15" customHeight="1">
      <c r="B4" s="214"/>
      <c r="C4" s="214"/>
      <c r="D4" s="214"/>
      <c r="E4" s="214"/>
      <c r="F4" s="214"/>
      <c r="G4" s="214"/>
      <c r="H4" s="214"/>
      <c r="I4" s="214"/>
      <c r="J4" s="214"/>
    </row>
    <row r="5" spans="2:34" ht="21.95" customHeight="1">
      <c r="B5" s="1031" t="s">
        <v>345</v>
      </c>
      <c r="C5" s="1034" t="s">
        <v>106</v>
      </c>
      <c r="D5" s="1035"/>
      <c r="E5" s="1035"/>
      <c r="F5" s="1036"/>
      <c r="G5" s="1034" t="s">
        <v>107</v>
      </c>
      <c r="H5" s="1036"/>
      <c r="I5" s="1019" t="s">
        <v>91</v>
      </c>
      <c r="J5" s="273" t="s">
        <v>336</v>
      </c>
    </row>
    <row r="6" spans="2:34" ht="21.75" customHeight="1">
      <c r="B6" s="1032"/>
      <c r="C6" s="1037"/>
      <c r="D6" s="1038"/>
      <c r="E6" s="1038"/>
      <c r="F6" s="1039"/>
      <c r="G6" s="1040"/>
      <c r="H6" s="1042"/>
      <c r="I6" s="1043"/>
      <c r="J6" s="274" t="s">
        <v>92</v>
      </c>
    </row>
    <row r="7" spans="2:34" ht="19.5">
      <c r="B7" s="1033"/>
      <c r="C7" s="1040"/>
      <c r="D7" s="1041"/>
      <c r="E7" s="1041"/>
      <c r="F7" s="1042"/>
      <c r="G7" s="286" t="s">
        <v>89</v>
      </c>
      <c r="H7" s="286" t="s">
        <v>90</v>
      </c>
      <c r="I7" s="275" t="s">
        <v>99</v>
      </c>
      <c r="J7" s="276" t="s">
        <v>99</v>
      </c>
    </row>
    <row r="8" spans="2:34" ht="5.0999999999999996" customHeight="1">
      <c r="B8" s="260"/>
      <c r="C8" s="283"/>
      <c r="D8" s="285"/>
      <c r="E8" s="285"/>
      <c r="F8" s="284"/>
      <c r="G8" s="226"/>
      <c r="H8" s="226"/>
      <c r="I8" s="226"/>
      <c r="J8" s="226"/>
    </row>
    <row r="9" spans="2:34" ht="19.5">
      <c r="B9" s="218"/>
      <c r="C9" s="428" t="s">
        <v>701</v>
      </c>
      <c r="D9" s="214"/>
      <c r="E9" s="214"/>
      <c r="F9" s="217"/>
      <c r="G9" s="412"/>
      <c r="H9" s="412"/>
      <c r="I9" s="974" t="e">
        <f>#REF!</f>
        <v>#REF!</v>
      </c>
      <c r="J9" s="218"/>
    </row>
    <row r="10" spans="2:34" ht="19.5">
      <c r="B10" s="215"/>
      <c r="C10" s="261" t="s">
        <v>259</v>
      </c>
      <c r="F10" s="216"/>
      <c r="G10" s="218"/>
      <c r="H10" s="218"/>
      <c r="I10" s="215"/>
      <c r="J10" s="215"/>
    </row>
    <row r="11" spans="2:34">
      <c r="B11" s="218" t="s">
        <v>266</v>
      </c>
      <c r="C11" s="221" t="s">
        <v>109</v>
      </c>
      <c r="D11" s="419"/>
      <c r="E11" s="419"/>
      <c r="F11" s="216"/>
      <c r="G11" s="218" t="s">
        <v>95</v>
      </c>
      <c r="H11" s="862">
        <v>270</v>
      </c>
      <c r="I11" s="245"/>
      <c r="J11" s="245"/>
      <c r="L11" s="259"/>
    </row>
    <row r="12" spans="2:34">
      <c r="B12" s="218" t="s">
        <v>267</v>
      </c>
      <c r="C12" s="221" t="s">
        <v>110</v>
      </c>
      <c r="F12" s="216"/>
      <c r="G12" s="218" t="s">
        <v>97</v>
      </c>
      <c r="H12" s="862">
        <v>81</v>
      </c>
      <c r="I12" s="245"/>
      <c r="J12" s="245"/>
      <c r="L12" s="259"/>
      <c r="Y12" s="271"/>
      <c r="Z12" s="271"/>
      <c r="AC12" s="277"/>
      <c r="AE12" s="223"/>
      <c r="AH12" s="223"/>
    </row>
    <row r="13" spans="2:34" ht="19.5">
      <c r="B13" s="218"/>
      <c r="C13" s="1028" t="s">
        <v>128</v>
      </c>
      <c r="D13" s="1029"/>
      <c r="E13" s="1029"/>
      <c r="F13" s="1030"/>
      <c r="G13" s="218"/>
      <c r="H13" s="860"/>
      <c r="I13" s="500"/>
      <c r="J13" s="246"/>
      <c r="AE13" s="223"/>
      <c r="AH13" s="223"/>
    </row>
    <row r="14" spans="2:34" ht="19.5">
      <c r="B14" s="218"/>
      <c r="C14" s="261" t="s">
        <v>261</v>
      </c>
      <c r="D14" s="214"/>
      <c r="E14" s="229"/>
      <c r="F14" s="219"/>
      <c r="G14" s="218"/>
      <c r="H14" s="860"/>
      <c r="I14" s="500"/>
      <c r="J14" s="215"/>
      <c r="Y14" s="271"/>
      <c r="Z14" s="271"/>
      <c r="AC14" s="277"/>
      <c r="AE14" s="223"/>
      <c r="AH14" s="223"/>
    </row>
    <row r="15" spans="2:34" ht="21.75" customHeight="1">
      <c r="B15" s="218" t="s">
        <v>302</v>
      </c>
      <c r="C15" s="221" t="s">
        <v>111</v>
      </c>
      <c r="D15" s="229"/>
      <c r="E15" s="229"/>
      <c r="F15" s="219"/>
      <c r="G15" s="218" t="s">
        <v>97</v>
      </c>
      <c r="H15" s="862">
        <v>742</v>
      </c>
      <c r="I15" s="245"/>
      <c r="J15" s="245"/>
      <c r="L15" s="259"/>
      <c r="AE15" s="223"/>
      <c r="AH15" s="223"/>
    </row>
    <row r="16" spans="2:34" ht="21.75" customHeight="1">
      <c r="B16" s="218" t="s">
        <v>303</v>
      </c>
      <c r="C16" s="221" t="s">
        <v>300</v>
      </c>
      <c r="D16" s="229"/>
      <c r="E16" s="229"/>
      <c r="F16" s="219"/>
      <c r="G16" s="218" t="s">
        <v>97</v>
      </c>
      <c r="H16" s="864">
        <v>186</v>
      </c>
      <c r="I16" s="245"/>
      <c r="J16" s="245"/>
      <c r="L16" s="259"/>
      <c r="Y16" s="271"/>
      <c r="Z16" s="271"/>
      <c r="AC16" s="277"/>
      <c r="AE16" s="223"/>
      <c r="AH16" s="223"/>
    </row>
    <row r="17" spans="2:34" ht="19.5">
      <c r="B17" s="218"/>
      <c r="C17" s="1028" t="s">
        <v>117</v>
      </c>
      <c r="D17" s="1029"/>
      <c r="E17" s="1029"/>
      <c r="F17" s="1030"/>
      <c r="G17" s="218"/>
      <c r="H17" s="861"/>
      <c r="I17" s="500"/>
      <c r="J17" s="246"/>
      <c r="AE17" s="223"/>
    </row>
    <row r="18" spans="2:34" ht="10.15" customHeight="1">
      <c r="B18" s="218"/>
      <c r="C18" s="221"/>
      <c r="D18" s="230"/>
      <c r="F18" s="216"/>
      <c r="G18" s="218"/>
      <c r="H18" s="861"/>
      <c r="I18" s="500"/>
      <c r="J18" s="215"/>
      <c r="AE18" s="223"/>
      <c r="AH18" s="223"/>
    </row>
    <row r="19" spans="2:34" ht="19.5">
      <c r="B19" s="218"/>
      <c r="C19" s="261" t="s">
        <v>304</v>
      </c>
      <c r="D19" s="268"/>
      <c r="E19" s="268"/>
      <c r="F19" s="269"/>
      <c r="G19" s="218"/>
      <c r="H19" s="861"/>
      <c r="I19" s="500"/>
      <c r="J19" s="215"/>
      <c r="AE19" s="223"/>
      <c r="AH19" s="223"/>
    </row>
    <row r="20" spans="2:34">
      <c r="B20" s="218" t="s">
        <v>244</v>
      </c>
      <c r="C20" s="221" t="s">
        <v>305</v>
      </c>
      <c r="D20" s="230"/>
      <c r="F20" s="216"/>
      <c r="G20" s="218" t="s">
        <v>97</v>
      </c>
      <c r="H20" s="864">
        <v>445</v>
      </c>
      <c r="I20" s="245"/>
      <c r="J20" s="245"/>
      <c r="L20" s="259"/>
      <c r="AE20" s="223"/>
    </row>
    <row r="21" spans="2:34">
      <c r="B21" s="218" t="s">
        <v>306</v>
      </c>
      <c r="C21" s="221" t="s">
        <v>185</v>
      </c>
      <c r="D21" s="230"/>
      <c r="F21" s="216"/>
      <c r="G21" s="218" t="s">
        <v>97</v>
      </c>
      <c r="H21" s="864">
        <v>111</v>
      </c>
      <c r="I21" s="245"/>
      <c r="J21" s="245"/>
      <c r="L21" s="259"/>
      <c r="Y21" s="271"/>
      <c r="Z21" s="271"/>
      <c r="AE21" s="223"/>
      <c r="AH21" s="223"/>
    </row>
    <row r="22" spans="2:34" s="213" customFormat="1" ht="19.5">
      <c r="B22" s="303"/>
      <c r="C22" s="1028" t="s">
        <v>112</v>
      </c>
      <c r="D22" s="1029"/>
      <c r="E22" s="1029"/>
      <c r="F22" s="1030"/>
      <c r="G22" s="303"/>
      <c r="H22" s="499"/>
      <c r="I22" s="501"/>
      <c r="J22" s="246"/>
      <c r="Y22" s="417"/>
      <c r="Z22" s="417"/>
      <c r="AE22" s="418"/>
      <c r="AH22" s="418"/>
    </row>
    <row r="23" spans="2:34" ht="21.75" customHeight="1">
      <c r="B23" s="218"/>
      <c r="C23" s="221"/>
      <c r="D23" s="258"/>
      <c r="E23" s="258"/>
      <c r="F23" s="282"/>
      <c r="G23" s="218"/>
      <c r="H23" s="494"/>
      <c r="I23" s="245"/>
      <c r="J23" s="245"/>
      <c r="L23" s="259"/>
    </row>
    <row r="24" spans="2:34" ht="19.5">
      <c r="B24" s="888"/>
      <c r="C24" s="1044" t="s">
        <v>96</v>
      </c>
      <c r="D24" s="1045"/>
      <c r="E24" s="1045"/>
      <c r="F24" s="1046"/>
      <c r="G24" s="307"/>
      <c r="H24" s="990"/>
      <c r="I24" s="991"/>
      <c r="J24" s="308"/>
      <c r="L24" s="265"/>
      <c r="Y24" s="271"/>
      <c r="Z24" s="271"/>
    </row>
    <row r="25" spans="2:34" ht="19.5">
      <c r="B25" s="307"/>
      <c r="C25" s="1044" t="s">
        <v>129</v>
      </c>
      <c r="D25" s="1045"/>
      <c r="E25" s="1045"/>
      <c r="F25" s="1046"/>
      <c r="G25" s="306"/>
      <c r="H25" s="992"/>
      <c r="I25" s="991"/>
      <c r="J25" s="308"/>
      <c r="L25" s="265"/>
      <c r="Y25" s="271"/>
      <c r="Z25" s="271"/>
    </row>
    <row r="26" spans="2:34" ht="19.5">
      <c r="B26" s="218"/>
      <c r="C26" s="261" t="s">
        <v>310</v>
      </c>
      <c r="D26" s="214"/>
      <c r="E26" s="229"/>
      <c r="F26" s="219"/>
      <c r="G26" s="218"/>
      <c r="H26" s="498"/>
      <c r="I26" s="245"/>
      <c r="J26" s="215"/>
      <c r="L26" s="265"/>
      <c r="Y26" s="271"/>
      <c r="Z26" s="271"/>
    </row>
    <row r="27" spans="2:34">
      <c r="B27" s="218" t="s">
        <v>354</v>
      </c>
      <c r="C27" s="221" t="s">
        <v>468</v>
      </c>
      <c r="D27" s="214"/>
      <c r="E27" s="229"/>
      <c r="F27" s="219"/>
      <c r="G27" s="218" t="s">
        <v>103</v>
      </c>
      <c r="H27" s="861">
        <v>308</v>
      </c>
      <c r="I27" s="245"/>
      <c r="J27" s="245"/>
      <c r="L27" s="259"/>
      <c r="Y27" s="271"/>
      <c r="Z27" s="271"/>
    </row>
    <row r="28" spans="2:34">
      <c r="B28" s="218" t="s">
        <v>357</v>
      </c>
      <c r="C28" s="221" t="s">
        <v>577</v>
      </c>
      <c r="D28" s="214"/>
      <c r="E28" s="229"/>
      <c r="F28" s="219"/>
      <c r="G28" s="218" t="s">
        <v>103</v>
      </c>
      <c r="H28" s="861">
        <v>231</v>
      </c>
      <c r="I28" s="245"/>
      <c r="J28" s="245"/>
      <c r="L28" s="259"/>
      <c r="Y28" s="271"/>
      <c r="Z28" s="271"/>
    </row>
    <row r="29" spans="2:34">
      <c r="B29" s="218" t="s">
        <v>580</v>
      </c>
      <c r="C29" s="221" t="s">
        <v>578</v>
      </c>
      <c r="D29" s="214"/>
      <c r="E29" s="229"/>
      <c r="F29" s="219"/>
      <c r="G29" s="218" t="s">
        <v>103</v>
      </c>
      <c r="H29" s="861">
        <v>437</v>
      </c>
      <c r="I29" s="245"/>
      <c r="J29" s="245"/>
      <c r="L29" s="259"/>
      <c r="Y29" s="271"/>
      <c r="Z29" s="271"/>
    </row>
    <row r="30" spans="2:34">
      <c r="B30" s="218" t="s">
        <v>581</v>
      </c>
      <c r="C30" s="221" t="s">
        <v>469</v>
      </c>
      <c r="D30" s="214"/>
      <c r="E30" s="229"/>
      <c r="F30" s="219"/>
      <c r="G30" s="218" t="s">
        <v>104</v>
      </c>
      <c r="H30" s="861">
        <v>1</v>
      </c>
      <c r="I30" s="245"/>
      <c r="J30" s="245"/>
      <c r="L30" s="259"/>
      <c r="Y30" s="271"/>
      <c r="Z30" s="271"/>
    </row>
    <row r="31" spans="2:34">
      <c r="B31" s="218" t="s">
        <v>582</v>
      </c>
      <c r="C31" s="221" t="s">
        <v>470</v>
      </c>
      <c r="D31" s="214"/>
      <c r="E31" s="229"/>
      <c r="F31" s="219"/>
      <c r="G31" s="218" t="s">
        <v>104</v>
      </c>
      <c r="H31" s="861">
        <v>1</v>
      </c>
      <c r="I31" s="245"/>
      <c r="J31" s="245"/>
      <c r="L31" s="259"/>
      <c r="Y31" s="271"/>
      <c r="Z31" s="271"/>
    </row>
    <row r="32" spans="2:34">
      <c r="B32" s="218" t="s">
        <v>583</v>
      </c>
      <c r="C32" s="221" t="s">
        <v>579</v>
      </c>
      <c r="D32" s="214"/>
      <c r="E32" s="229"/>
      <c r="F32" s="219"/>
      <c r="G32" s="218" t="s">
        <v>104</v>
      </c>
      <c r="H32" s="861">
        <v>1</v>
      </c>
      <c r="I32" s="245"/>
      <c r="J32" s="245"/>
      <c r="L32" s="259"/>
      <c r="Y32" s="271"/>
      <c r="Z32" s="271"/>
    </row>
    <row r="33" spans="2:26">
      <c r="B33" s="218" t="s">
        <v>584</v>
      </c>
      <c r="C33" s="221" t="s">
        <v>312</v>
      </c>
      <c r="D33" s="214"/>
      <c r="E33" s="229"/>
      <c r="F33" s="219"/>
      <c r="G33" s="218" t="s">
        <v>94</v>
      </c>
      <c r="H33" s="861">
        <v>66</v>
      </c>
      <c r="I33" s="245"/>
      <c r="J33" s="245"/>
      <c r="L33" s="259"/>
      <c r="Y33" s="271"/>
      <c r="Z33" s="271"/>
    </row>
    <row r="34" spans="2:26" ht="19.5">
      <c r="B34" s="218"/>
      <c r="C34" s="1028" t="s">
        <v>127</v>
      </c>
      <c r="D34" s="1029"/>
      <c r="E34" s="1029"/>
      <c r="F34" s="1030"/>
      <c r="G34" s="218"/>
      <c r="H34" s="498"/>
      <c r="I34" s="245"/>
      <c r="J34" s="246"/>
      <c r="Y34" s="271"/>
      <c r="Z34" s="271"/>
    </row>
    <row r="35" spans="2:26" ht="19.5">
      <c r="B35" s="218"/>
      <c r="C35" s="261" t="s">
        <v>353</v>
      </c>
      <c r="D35" s="214"/>
      <c r="F35" s="216"/>
      <c r="G35" s="218"/>
      <c r="H35" s="498"/>
      <c r="I35" s="500"/>
      <c r="J35" s="215"/>
      <c r="L35" s="265"/>
    </row>
    <row r="36" spans="2:26">
      <c r="B36" s="218" t="s">
        <v>356</v>
      </c>
      <c r="C36" s="242"/>
      <c r="D36" s="270" t="s">
        <v>652</v>
      </c>
      <c r="E36" s="229"/>
      <c r="F36" s="216"/>
      <c r="G36" s="218" t="s">
        <v>95</v>
      </c>
      <c r="H36" s="865">
        <v>169</v>
      </c>
      <c r="I36" s="245"/>
      <c r="J36" s="245"/>
      <c r="L36" s="259"/>
      <c r="N36" s="837"/>
    </row>
    <row r="37" spans="2:26" ht="21.75" customHeight="1">
      <c r="B37" s="218"/>
      <c r="C37" s="1028" t="s">
        <v>370</v>
      </c>
      <c r="D37" s="1029"/>
      <c r="E37" s="1029"/>
      <c r="F37" s="1030"/>
      <c r="G37" s="218"/>
      <c r="H37" s="218"/>
      <c r="I37" s="244"/>
      <c r="J37" s="246"/>
      <c r="K37" s="259"/>
      <c r="L37" s="259"/>
      <c r="M37" s="475"/>
    </row>
    <row r="38" spans="2:26" ht="21.75" customHeight="1">
      <c r="B38" s="218"/>
      <c r="C38" s="281"/>
      <c r="D38" s="258"/>
      <c r="E38" s="258"/>
      <c r="F38" s="282"/>
      <c r="G38" s="218"/>
      <c r="H38" s="218"/>
      <c r="I38" s="244"/>
      <c r="J38" s="246"/>
      <c r="K38" s="259"/>
      <c r="L38" s="259"/>
    </row>
    <row r="39" spans="2:26" ht="21.75" customHeight="1">
      <c r="B39" s="218"/>
      <c r="C39" s="224" t="s">
        <v>702</v>
      </c>
      <c r="D39" s="258"/>
      <c r="E39" s="258"/>
      <c r="F39" s="282"/>
      <c r="G39" s="218"/>
      <c r="H39" s="218"/>
      <c r="I39" s="973"/>
      <c r="J39" s="246"/>
      <c r="K39" s="259"/>
      <c r="L39" s="259"/>
    </row>
    <row r="40" spans="2:26" ht="21.75" customHeight="1">
      <c r="B40" s="218"/>
      <c r="C40" s="261" t="s">
        <v>119</v>
      </c>
      <c r="D40" s="258"/>
      <c r="E40" s="258"/>
      <c r="F40" s="282"/>
      <c r="G40" s="218"/>
      <c r="H40" s="218"/>
      <c r="I40" s="244"/>
      <c r="J40" s="246"/>
      <c r="K40" s="259"/>
      <c r="L40" s="259"/>
    </row>
    <row r="41" spans="2:26" ht="21.75" customHeight="1">
      <c r="B41" s="218" t="s">
        <v>314</v>
      </c>
      <c r="C41" s="242" t="s">
        <v>102</v>
      </c>
      <c r="D41" s="258"/>
      <c r="E41" s="258"/>
      <c r="F41" s="282"/>
      <c r="G41" s="218" t="s">
        <v>97</v>
      </c>
      <c r="H41" s="863">
        <v>9.5</v>
      </c>
      <c r="I41" s="245"/>
      <c r="J41" s="245"/>
      <c r="K41" s="259"/>
      <c r="L41" s="259"/>
    </row>
    <row r="42" spans="2:26" ht="21.75" customHeight="1">
      <c r="B42" s="218" t="s">
        <v>315</v>
      </c>
      <c r="C42" s="242" t="s">
        <v>120</v>
      </c>
      <c r="D42" s="258"/>
      <c r="E42" s="258"/>
      <c r="F42" s="282"/>
      <c r="G42" s="218" t="s">
        <v>97</v>
      </c>
      <c r="H42" s="862">
        <v>213</v>
      </c>
      <c r="I42" s="245"/>
      <c r="J42" s="245"/>
      <c r="K42" s="259"/>
      <c r="L42" s="259"/>
    </row>
    <row r="43" spans="2:26" ht="21.75" customHeight="1">
      <c r="B43" s="218" t="s">
        <v>316</v>
      </c>
      <c r="C43" s="242" t="s">
        <v>121</v>
      </c>
      <c r="D43" s="258"/>
      <c r="E43" s="258"/>
      <c r="F43" s="282"/>
      <c r="G43" s="218" t="s">
        <v>103</v>
      </c>
      <c r="H43" s="866">
        <v>12780</v>
      </c>
      <c r="I43" s="245"/>
      <c r="J43" s="245"/>
      <c r="K43" s="259"/>
      <c r="L43" s="259"/>
    </row>
    <row r="44" spans="2:26" ht="21.75" customHeight="1">
      <c r="B44" s="218" t="s">
        <v>317</v>
      </c>
      <c r="C44" s="242" t="s">
        <v>318</v>
      </c>
      <c r="D44" s="258"/>
      <c r="E44" s="258"/>
      <c r="F44" s="282"/>
      <c r="G44" s="218" t="s">
        <v>94</v>
      </c>
      <c r="H44" s="863">
        <v>71.400000000000006</v>
      </c>
      <c r="I44" s="245"/>
      <c r="J44" s="245"/>
      <c r="K44" s="259"/>
      <c r="L44" s="259"/>
    </row>
    <row r="45" spans="2:26" ht="21.75" customHeight="1">
      <c r="B45" s="218" t="s">
        <v>369</v>
      </c>
      <c r="C45" s="242" t="s">
        <v>319</v>
      </c>
      <c r="D45" s="258"/>
      <c r="E45" s="258"/>
      <c r="F45" s="282"/>
      <c r="G45" s="218" t="s">
        <v>94</v>
      </c>
      <c r="H45" s="862">
        <v>3</v>
      </c>
      <c r="I45" s="245"/>
      <c r="J45" s="245"/>
      <c r="K45" s="259"/>
      <c r="L45" s="259"/>
      <c r="N45" s="839"/>
    </row>
    <row r="46" spans="2:26" ht="21.75" customHeight="1">
      <c r="B46" s="218"/>
      <c r="C46" s="1028" t="s">
        <v>126</v>
      </c>
      <c r="D46" s="1029"/>
      <c r="E46" s="1029"/>
      <c r="F46" s="1030"/>
      <c r="G46" s="218"/>
      <c r="H46" s="218"/>
      <c r="I46" s="244"/>
      <c r="J46" s="246"/>
      <c r="K46" s="259"/>
      <c r="L46" s="259"/>
      <c r="M46" s="259"/>
    </row>
    <row r="47" spans="2:26" ht="10.15" customHeight="1">
      <c r="B47" s="234"/>
      <c r="C47" s="237"/>
      <c r="D47" s="238"/>
      <c r="E47" s="239"/>
      <c r="F47" s="240"/>
      <c r="G47" s="233"/>
      <c r="H47" s="233"/>
      <c r="I47" s="267"/>
      <c r="J47" s="234"/>
    </row>
    <row r="48" spans="2:26" ht="19.5">
      <c r="B48" s="220"/>
      <c r="C48" s="1025" t="s">
        <v>366</v>
      </c>
      <c r="D48" s="1026"/>
      <c r="E48" s="1026"/>
      <c r="F48" s="1027"/>
      <c r="G48" s="263"/>
      <c r="H48" s="263"/>
      <c r="I48" s="263"/>
      <c r="J48" s="264"/>
      <c r="K48" s="214"/>
      <c r="L48" s="922"/>
      <c r="M48" s="829"/>
      <c r="N48" s="213"/>
      <c r="Z48" s="278"/>
    </row>
    <row r="49" spans="10:13">
      <c r="M49" s="223"/>
    </row>
    <row r="50" spans="10:13">
      <c r="J50" s="259"/>
      <c r="M50" s="223"/>
    </row>
    <row r="52" spans="10:13">
      <c r="L52" s="223"/>
    </row>
    <row r="140" spans="4:4">
      <c r="D140" s="211" t="s">
        <v>271</v>
      </c>
    </row>
  </sheetData>
  <mergeCells count="16">
    <mergeCell ref="B1:J1"/>
    <mergeCell ref="B2:J2"/>
    <mergeCell ref="B3:J3"/>
    <mergeCell ref="C13:F13"/>
    <mergeCell ref="C22:F22"/>
    <mergeCell ref="G5:H6"/>
    <mergeCell ref="C5:F7"/>
    <mergeCell ref="B5:B7"/>
    <mergeCell ref="I5:I6"/>
    <mergeCell ref="C48:F48"/>
    <mergeCell ref="C17:F17"/>
    <mergeCell ref="C24:F24"/>
    <mergeCell ref="C25:F25"/>
    <mergeCell ref="C34:F34"/>
    <mergeCell ref="C37:F37"/>
    <mergeCell ref="C46:F46"/>
  </mergeCells>
  <phoneticPr fontId="14" type="noConversion"/>
  <printOptions horizontalCentered="1"/>
  <pageMargins left="0.25" right="0.25" top="0.75" bottom="0.75" header="0.3" footer="0.3"/>
  <pageSetup paperSize="9" scale="53" fitToHeight="0" orientation="portrait" r:id="rId1"/>
  <headerFooter alignWithMargins="0"/>
  <rowBreaks count="1" manualBreakCount="1">
    <brk id="24" min="1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B050"/>
    <pageSetUpPr fitToPage="1"/>
  </sheetPr>
  <dimension ref="B1:I117"/>
  <sheetViews>
    <sheetView tabSelected="1" view="pageBreakPreview" zoomScale="70" zoomScaleNormal="80" zoomScaleSheetLayoutView="70" workbookViewId="0">
      <selection activeCell="G11" sqref="G11"/>
    </sheetView>
  </sheetViews>
  <sheetFormatPr defaultColWidth="9.36328125" defaultRowHeight="18.75"/>
  <cols>
    <col min="1" max="1" width="2.81640625" style="211" customWidth="1"/>
    <col min="2" max="2" width="12.81640625" style="211" customWidth="1"/>
    <col min="3" max="5" width="2.81640625" style="211" customWidth="1"/>
    <col min="6" max="6" width="75.81640625" style="211" customWidth="1"/>
    <col min="7" max="7" width="30.81640625" style="211" customWidth="1"/>
    <col min="8" max="8" width="9.36328125" style="211"/>
    <col min="9" max="9" width="18.81640625" style="211" customWidth="1"/>
    <col min="10" max="16356" width="9.36328125" style="211"/>
    <col min="16357" max="16357" width="8.81640625" style="211" customWidth="1"/>
    <col min="16358" max="16359" width="9.36328125" style="211"/>
    <col min="16360" max="16360" width="8.81640625" style="211" customWidth="1"/>
    <col min="16361" max="16384" width="9.36328125" style="211"/>
  </cols>
  <sheetData>
    <row r="1" spans="2:9" ht="19.5">
      <c r="B1" s="1023" t="s">
        <v>352</v>
      </c>
      <c r="C1" s="1023"/>
      <c r="D1" s="1023"/>
      <c r="E1" s="1023"/>
      <c r="F1" s="1023"/>
      <c r="G1" s="1023"/>
      <c r="I1" s="214"/>
    </row>
    <row r="2" spans="2:9" ht="19.5">
      <c r="B2" s="1024" t="s">
        <v>100</v>
      </c>
      <c r="C2" s="1024"/>
      <c r="D2" s="1024"/>
      <c r="E2" s="1024"/>
      <c r="F2" s="1024"/>
      <c r="G2" s="1024"/>
      <c r="I2" s="214"/>
    </row>
    <row r="3" spans="2:9" ht="19.5">
      <c r="B3" s="213" t="s">
        <v>718</v>
      </c>
      <c r="C3" s="213"/>
      <c r="D3" s="213"/>
      <c r="E3" s="213"/>
      <c r="F3" s="213"/>
      <c r="G3" s="213"/>
      <c r="H3" s="213"/>
    </row>
    <row r="4" spans="2:9" ht="19.5">
      <c r="B4" s="286" t="s">
        <v>113</v>
      </c>
      <c r="C4" s="1025" t="s">
        <v>114</v>
      </c>
      <c r="D4" s="1026"/>
      <c r="E4" s="1026"/>
      <c r="F4" s="1027"/>
      <c r="G4" s="286" t="s">
        <v>108</v>
      </c>
    </row>
    <row r="5" spans="2:9" ht="5.0999999999999996" customHeight="1">
      <c r="B5" s="226"/>
      <c r="C5" s="225"/>
      <c r="D5" s="227"/>
      <c r="E5" s="227"/>
      <c r="F5" s="228"/>
      <c r="G5" s="226"/>
    </row>
    <row r="6" spans="2:9" ht="19.5">
      <c r="B6" s="215"/>
      <c r="C6" s="243" t="s">
        <v>337</v>
      </c>
      <c r="F6" s="216"/>
      <c r="G6" s="218"/>
    </row>
    <row r="7" spans="2:9">
      <c r="B7" s="218">
        <v>2</v>
      </c>
      <c r="C7" s="221" t="s">
        <v>262</v>
      </c>
      <c r="D7" s="230"/>
      <c r="F7" s="216"/>
      <c r="G7" s="231"/>
      <c r="I7" s="278"/>
    </row>
    <row r="8" spans="2:9">
      <c r="B8" s="218">
        <v>4</v>
      </c>
      <c r="C8" s="221" t="s">
        <v>263</v>
      </c>
      <c r="D8" s="230"/>
      <c r="F8" s="216"/>
      <c r="G8" s="231"/>
      <c r="I8" s="278"/>
    </row>
    <row r="9" spans="2:9">
      <c r="B9" s="218">
        <v>5</v>
      </c>
      <c r="C9" s="221" t="s">
        <v>334</v>
      </c>
      <c r="D9" s="230"/>
      <c r="F9" s="216"/>
      <c r="G9" s="231"/>
      <c r="I9" s="278"/>
    </row>
    <row r="10" spans="2:9">
      <c r="B10" s="218">
        <v>10</v>
      </c>
      <c r="C10" s="221" t="s">
        <v>335</v>
      </c>
      <c r="D10" s="230"/>
      <c r="F10" s="216"/>
      <c r="G10" s="231"/>
      <c r="I10" s="278"/>
    </row>
    <row r="11" spans="2:9">
      <c r="B11" s="218">
        <v>11</v>
      </c>
      <c r="C11" s="221" t="s">
        <v>132</v>
      </c>
      <c r="D11" s="230"/>
      <c r="F11" s="216"/>
      <c r="G11" s="231"/>
      <c r="I11" s="278"/>
    </row>
    <row r="12" spans="2:9" ht="19.5">
      <c r="B12" s="218"/>
      <c r="C12" s="1028" t="s">
        <v>653</v>
      </c>
      <c r="D12" s="1029"/>
      <c r="E12" s="1029"/>
      <c r="F12" s="1030"/>
      <c r="G12" s="232"/>
      <c r="I12" s="279"/>
    </row>
    <row r="13" spans="2:9" ht="19.5">
      <c r="B13" s="218"/>
      <c r="C13" s="281"/>
      <c r="D13" s="258"/>
      <c r="E13" s="258"/>
      <c r="F13" s="282"/>
      <c r="G13" s="231"/>
      <c r="I13" s="279"/>
    </row>
    <row r="14" spans="2:9" ht="19.5">
      <c r="B14" s="218"/>
      <c r="C14" s="887" t="s">
        <v>650</v>
      </c>
      <c r="D14" s="258"/>
      <c r="E14" s="258"/>
      <c r="F14" s="282"/>
      <c r="G14" s="231"/>
      <c r="I14" s="279"/>
    </row>
    <row r="15" spans="2:9" ht="19.5">
      <c r="B15" s="218">
        <v>7</v>
      </c>
      <c r="C15" s="399" t="s">
        <v>116</v>
      </c>
      <c r="D15" s="258"/>
      <c r="E15" s="258"/>
      <c r="F15" s="282"/>
      <c r="G15" s="231"/>
      <c r="I15" s="279"/>
    </row>
    <row r="16" spans="2:9" ht="19.5">
      <c r="B16" s="218"/>
      <c r="C16" s="1028" t="s">
        <v>659</v>
      </c>
      <c r="D16" s="1029"/>
      <c r="E16" s="1029"/>
      <c r="F16" s="1030"/>
      <c r="G16" s="232"/>
      <c r="I16" s="279"/>
    </row>
    <row r="17" spans="2:9" ht="19.5">
      <c r="B17" s="218"/>
      <c r="C17" s="281"/>
      <c r="D17" s="258"/>
      <c r="E17" s="258"/>
      <c r="F17" s="282"/>
      <c r="G17" s="231"/>
      <c r="I17" s="279"/>
    </row>
    <row r="18" spans="2:9" ht="19.5">
      <c r="B18" s="218"/>
      <c r="C18" s="281"/>
      <c r="D18" s="258"/>
      <c r="E18" s="258"/>
      <c r="F18" s="282"/>
      <c r="G18" s="231"/>
      <c r="I18" s="279"/>
    </row>
    <row r="19" spans="2:9" ht="19.5">
      <c r="B19" s="220"/>
      <c r="C19" s="1025" t="s">
        <v>660</v>
      </c>
      <c r="D19" s="1026"/>
      <c r="E19" s="1026"/>
      <c r="F19" s="1027"/>
      <c r="G19" s="222"/>
      <c r="H19" s="214"/>
      <c r="I19" s="259"/>
    </row>
    <row r="47" spans="4:4">
      <c r="D47" s="211" t="s">
        <v>243</v>
      </c>
    </row>
    <row r="51" spans="4:4">
      <c r="D51" s="211" t="s">
        <v>242</v>
      </c>
    </row>
    <row r="117" spans="4:4">
      <c r="D117" s="211" t="s">
        <v>271</v>
      </c>
    </row>
  </sheetData>
  <mergeCells count="6">
    <mergeCell ref="C19:F19"/>
    <mergeCell ref="B1:G1"/>
    <mergeCell ref="B2:G2"/>
    <mergeCell ref="C4:F4"/>
    <mergeCell ref="C12:F12"/>
    <mergeCell ref="C16:F16"/>
  </mergeCells>
  <phoneticPr fontId="14" type="noConversion"/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00B050"/>
    <pageSetUpPr fitToPage="1"/>
  </sheetPr>
  <dimension ref="B1:U109"/>
  <sheetViews>
    <sheetView tabSelected="1" view="pageBreakPreview" topLeftCell="B1" zoomScale="85" zoomScaleNormal="80" zoomScaleSheetLayoutView="85" workbookViewId="0">
      <selection activeCell="G11" sqref="G11"/>
    </sheetView>
  </sheetViews>
  <sheetFormatPr defaultColWidth="8.81640625" defaultRowHeight="18" customHeight="1" outlineLevelCol="1"/>
  <cols>
    <col min="1" max="1" width="2.81640625" style="211" customWidth="1"/>
    <col min="2" max="2" width="10.81640625" style="287" customWidth="1"/>
    <col min="3" max="3" width="3.81640625" style="287" customWidth="1"/>
    <col min="4" max="4" width="9.81640625" style="287" customWidth="1"/>
    <col min="5" max="5" width="3.81640625" style="287" customWidth="1"/>
    <col min="6" max="6" width="50.81640625" style="287" customWidth="1"/>
    <col min="7" max="7" width="10.81640625" style="288" customWidth="1"/>
    <col min="8" max="8" width="13.453125" style="288" customWidth="1"/>
    <col min="9" max="9" width="16.36328125" style="287" bestFit="1" customWidth="1"/>
    <col min="10" max="10" width="19.81640625" style="287" customWidth="1" outlineLevel="1"/>
    <col min="11" max="11" width="5.453125" style="211" customWidth="1" outlineLevel="1"/>
    <col min="12" max="12" width="18.81640625" style="214" customWidth="1"/>
    <col min="13" max="13" width="18.81640625" style="211" customWidth="1"/>
    <col min="14" max="14" width="15.36328125" style="211" customWidth="1"/>
    <col min="15" max="17" width="10.81640625" style="211" customWidth="1"/>
    <col min="18" max="16384" width="8.81640625" style="211"/>
  </cols>
  <sheetData>
    <row r="1" spans="2:17" ht="18" customHeight="1">
      <c r="B1" s="1050" t="s">
        <v>352</v>
      </c>
      <c r="C1" s="1050"/>
      <c r="D1" s="1050"/>
      <c r="E1" s="1050"/>
      <c r="F1" s="1050"/>
      <c r="G1" s="1050"/>
      <c r="H1" s="1050"/>
      <c r="I1" s="1050"/>
      <c r="J1" s="1050"/>
      <c r="K1" s="808"/>
    </row>
    <row r="2" spans="2:17" ht="18" customHeight="1">
      <c r="B2" s="1051" t="s">
        <v>100</v>
      </c>
      <c r="C2" s="1051"/>
      <c r="D2" s="1051"/>
      <c r="E2" s="1051"/>
      <c r="F2" s="1051"/>
      <c r="G2" s="1051"/>
      <c r="H2" s="1051"/>
      <c r="I2" s="1051"/>
      <c r="J2" s="1051"/>
      <c r="K2" s="809"/>
    </row>
    <row r="3" spans="2:17" ht="18" customHeight="1">
      <c r="B3" s="1050" t="s">
        <v>718</v>
      </c>
      <c r="C3" s="1050"/>
      <c r="D3" s="1050"/>
      <c r="E3" s="1050"/>
      <c r="F3" s="1050"/>
      <c r="G3" s="1050"/>
      <c r="H3" s="1050"/>
      <c r="I3" s="1050"/>
      <c r="J3" s="1050"/>
      <c r="K3" s="808"/>
    </row>
    <row r="4" spans="2:17" ht="18" customHeight="1">
      <c r="B4" s="1052" t="s">
        <v>345</v>
      </c>
      <c r="C4" s="1055" t="s">
        <v>106</v>
      </c>
      <c r="D4" s="1056"/>
      <c r="E4" s="1056"/>
      <c r="F4" s="1057"/>
      <c r="G4" s="1055" t="s">
        <v>107</v>
      </c>
      <c r="H4" s="1057"/>
      <c r="I4" s="1061" t="s">
        <v>92</v>
      </c>
      <c r="J4" s="422" t="s">
        <v>336</v>
      </c>
      <c r="K4" s="831"/>
    </row>
    <row r="5" spans="2:17" ht="18" customHeight="1">
      <c r="B5" s="1053"/>
      <c r="C5" s="1047"/>
      <c r="D5" s="1048"/>
      <c r="E5" s="1048"/>
      <c r="F5" s="1049"/>
      <c r="G5" s="1058"/>
      <c r="H5" s="1060"/>
      <c r="I5" s="1062"/>
      <c r="J5" s="423" t="s">
        <v>92</v>
      </c>
      <c r="K5" s="831"/>
    </row>
    <row r="6" spans="2:17" ht="18" customHeight="1">
      <c r="B6" s="1054"/>
      <c r="C6" s="1058"/>
      <c r="D6" s="1059"/>
      <c r="E6" s="1059"/>
      <c r="F6" s="1060"/>
      <c r="G6" s="899" t="s">
        <v>89</v>
      </c>
      <c r="H6" s="899" t="s">
        <v>90</v>
      </c>
      <c r="I6" s="913" t="s">
        <v>99</v>
      </c>
      <c r="J6" s="913" t="s">
        <v>99</v>
      </c>
      <c r="K6" s="832"/>
    </row>
    <row r="7" spans="2:17" ht="18" customHeight="1">
      <c r="B7" s="427"/>
      <c r="C7" s="461" t="s">
        <v>711</v>
      </c>
      <c r="D7" s="429"/>
      <c r="E7" s="429"/>
      <c r="F7" s="430"/>
      <c r="G7" s="431"/>
      <c r="H7" s="427"/>
      <c r="I7" s="986" t="e">
        <f>#REF!</f>
        <v>#REF!</v>
      </c>
      <c r="J7" s="914"/>
      <c r="K7" s="441"/>
    </row>
    <row r="8" spans="2:17" s="354" customFormat="1" ht="18" customHeight="1">
      <c r="B8" s="890"/>
      <c r="C8" s="867" t="s">
        <v>259</v>
      </c>
      <c r="D8" s="463"/>
      <c r="E8" s="463"/>
      <c r="F8" s="868"/>
      <c r="G8" s="453"/>
      <c r="H8" s="453"/>
      <c r="I8" s="890"/>
      <c r="J8" s="890"/>
      <c r="K8" s="434"/>
      <c r="L8" s="355"/>
    </row>
    <row r="9" spans="2:17" s="354" customFormat="1" ht="18" customHeight="1">
      <c r="B9" s="453" t="s">
        <v>266</v>
      </c>
      <c r="C9" s="869" t="s">
        <v>109</v>
      </c>
      <c r="D9" s="870"/>
      <c r="E9" s="870"/>
      <c r="F9" s="868"/>
      <c r="G9" s="453" t="s">
        <v>95</v>
      </c>
      <c r="H9" s="898">
        <v>10740</v>
      </c>
      <c r="I9" s="892"/>
      <c r="J9" s="892"/>
      <c r="K9" s="833"/>
      <c r="L9" s="259"/>
      <c r="M9" s="271"/>
      <c r="N9" s="280"/>
      <c r="O9" s="211"/>
      <c r="P9" s="266"/>
      <c r="Q9" s="211"/>
    </row>
    <row r="10" spans="2:17" s="354" customFormat="1" ht="18" customHeight="1">
      <c r="B10" s="453" t="s">
        <v>267</v>
      </c>
      <c r="C10" s="869" t="s">
        <v>110</v>
      </c>
      <c r="D10" s="463"/>
      <c r="E10" s="463"/>
      <c r="F10" s="868"/>
      <c r="G10" s="453" t="s">
        <v>97</v>
      </c>
      <c r="H10" s="898">
        <f>H9*0.3</f>
        <v>3222</v>
      </c>
      <c r="I10" s="892"/>
      <c r="J10" s="892"/>
      <c r="K10" s="833"/>
      <c r="L10" s="259"/>
      <c r="M10" s="271"/>
    </row>
    <row r="11" spans="2:17" ht="18" customHeight="1">
      <c r="B11" s="453"/>
      <c r="C11" s="1047" t="s">
        <v>128</v>
      </c>
      <c r="D11" s="1048"/>
      <c r="E11" s="1048"/>
      <c r="F11" s="1049"/>
      <c r="G11" s="453"/>
      <c r="H11" s="893"/>
      <c r="I11" s="896"/>
      <c r="J11" s="896"/>
      <c r="K11" s="834"/>
    </row>
    <row r="12" spans="2:17" ht="9" customHeight="1">
      <c r="B12" s="453"/>
      <c r="C12" s="869"/>
      <c r="D12" s="871"/>
      <c r="E12" s="872"/>
      <c r="F12" s="873"/>
      <c r="G12" s="453"/>
      <c r="H12" s="893"/>
      <c r="I12" s="892"/>
      <c r="J12" s="890"/>
      <c r="K12" s="434"/>
    </row>
    <row r="13" spans="2:17" ht="18" customHeight="1">
      <c r="B13" s="453"/>
      <c r="C13" s="867" t="s">
        <v>261</v>
      </c>
      <c r="D13" s="871"/>
      <c r="E13" s="872"/>
      <c r="F13" s="873"/>
      <c r="G13" s="453"/>
      <c r="H13" s="893"/>
      <c r="I13" s="892"/>
      <c r="J13" s="890"/>
      <c r="K13" s="434"/>
    </row>
    <row r="14" spans="2:17" s="354" customFormat="1" ht="18" customHeight="1">
      <c r="B14" s="453" t="s">
        <v>302</v>
      </c>
      <c r="C14" s="869" t="s">
        <v>111</v>
      </c>
      <c r="D14" s="872"/>
      <c r="E14" s="872"/>
      <c r="F14" s="873"/>
      <c r="G14" s="453" t="s">
        <v>97</v>
      </c>
      <c r="H14" s="898">
        <v>2680</v>
      </c>
      <c r="I14" s="892"/>
      <c r="J14" s="892"/>
      <c r="K14" s="833"/>
      <c r="L14" s="259"/>
      <c r="M14" s="271"/>
    </row>
    <row r="15" spans="2:17" s="354" customFormat="1" ht="18" customHeight="1">
      <c r="B15" s="453" t="s">
        <v>303</v>
      </c>
      <c r="C15" s="869" t="s">
        <v>300</v>
      </c>
      <c r="D15" s="872"/>
      <c r="E15" s="872"/>
      <c r="F15" s="873"/>
      <c r="G15" s="453" t="s">
        <v>97</v>
      </c>
      <c r="H15" s="898">
        <v>600</v>
      </c>
      <c r="I15" s="892"/>
      <c r="J15" s="892"/>
      <c r="K15" s="833"/>
      <c r="L15" s="259"/>
      <c r="M15" s="271"/>
    </row>
    <row r="16" spans="2:17" s="354" customFormat="1" ht="18" customHeight="1">
      <c r="B16" s="453"/>
      <c r="C16" s="1047" t="s">
        <v>117</v>
      </c>
      <c r="D16" s="1048"/>
      <c r="E16" s="1048"/>
      <c r="F16" s="1049"/>
      <c r="G16" s="453"/>
      <c r="H16" s="893"/>
      <c r="I16" s="896"/>
      <c r="J16" s="896"/>
      <c r="K16" s="834"/>
      <c r="L16" s="355"/>
    </row>
    <row r="17" spans="2:21" s="354" customFormat="1" ht="18" customHeight="1">
      <c r="B17" s="453"/>
      <c r="C17" s="869"/>
      <c r="D17" s="874"/>
      <c r="E17" s="463"/>
      <c r="F17" s="868"/>
      <c r="G17" s="453"/>
      <c r="H17" s="893"/>
      <c r="I17" s="892"/>
      <c r="J17" s="890"/>
      <c r="K17" s="434"/>
      <c r="L17" s="355"/>
    </row>
    <row r="18" spans="2:21" s="354" customFormat="1" ht="18" customHeight="1">
      <c r="B18" s="453"/>
      <c r="C18" s="867" t="s">
        <v>304</v>
      </c>
      <c r="D18" s="875"/>
      <c r="E18" s="875"/>
      <c r="F18" s="876"/>
      <c r="G18" s="453"/>
      <c r="H18" s="893"/>
      <c r="I18" s="892"/>
      <c r="J18" s="890"/>
      <c r="K18" s="434"/>
      <c r="L18" s="355"/>
    </row>
    <row r="19" spans="2:21" s="354" customFormat="1" ht="18" customHeight="1">
      <c r="B19" s="453" t="s">
        <v>244</v>
      </c>
      <c r="C19" s="869" t="s">
        <v>305</v>
      </c>
      <c r="D19" s="874"/>
      <c r="E19" s="463"/>
      <c r="F19" s="868"/>
      <c r="G19" s="453" t="s">
        <v>97</v>
      </c>
      <c r="H19" s="898">
        <f>ROUND(2690*1,2)</f>
        <v>2690</v>
      </c>
      <c r="I19" s="892"/>
      <c r="J19" s="892"/>
      <c r="K19" s="833"/>
      <c r="L19" s="259"/>
      <c r="M19" s="271"/>
      <c r="N19" s="508"/>
    </row>
    <row r="20" spans="2:21" s="354" customFormat="1" ht="18" customHeight="1">
      <c r="B20" s="453"/>
      <c r="C20" s="1047" t="s">
        <v>112</v>
      </c>
      <c r="D20" s="1048"/>
      <c r="E20" s="1048"/>
      <c r="F20" s="1049"/>
      <c r="G20" s="453"/>
      <c r="H20" s="893"/>
      <c r="I20" s="896"/>
      <c r="J20" s="896"/>
      <c r="K20" s="834"/>
      <c r="L20" s="356"/>
    </row>
    <row r="21" spans="2:21" ht="9.75" customHeight="1">
      <c r="B21" s="453"/>
      <c r="C21" s="853"/>
      <c r="D21" s="854"/>
      <c r="E21" s="854"/>
      <c r="F21" s="855"/>
      <c r="G21" s="453"/>
      <c r="H21" s="893"/>
      <c r="I21" s="896"/>
      <c r="J21" s="896"/>
      <c r="K21" s="834"/>
      <c r="L21" s="211"/>
      <c r="U21" s="214"/>
    </row>
    <row r="22" spans="2:21" s="354" customFormat="1" ht="18" customHeight="1">
      <c r="B22" s="453"/>
      <c r="C22" s="867" t="s">
        <v>310</v>
      </c>
      <c r="D22" s="871"/>
      <c r="E22" s="872"/>
      <c r="F22" s="873"/>
      <c r="G22" s="453"/>
      <c r="H22" s="893"/>
      <c r="I22" s="892"/>
      <c r="J22" s="890"/>
      <c r="K22" s="434"/>
      <c r="L22" s="355"/>
    </row>
    <row r="23" spans="2:21" s="354" customFormat="1" ht="18" customHeight="1">
      <c r="B23" s="453" t="s">
        <v>311</v>
      </c>
      <c r="C23" s="869" t="s">
        <v>585</v>
      </c>
      <c r="D23" s="871"/>
      <c r="E23" s="872"/>
      <c r="F23" s="873"/>
      <c r="G23" s="453" t="s">
        <v>104</v>
      </c>
      <c r="H23" s="898">
        <v>3</v>
      </c>
      <c r="I23" s="892"/>
      <c r="J23" s="892"/>
      <c r="K23" s="434"/>
      <c r="L23" s="259"/>
    </row>
    <row r="24" spans="2:21" s="354" customFormat="1" ht="18" customHeight="1">
      <c r="B24" s="453" t="s">
        <v>343</v>
      </c>
      <c r="C24" s="869" t="s">
        <v>586</v>
      </c>
      <c r="D24" s="871"/>
      <c r="E24" s="872"/>
      <c r="F24" s="873"/>
      <c r="G24" s="453" t="s">
        <v>104</v>
      </c>
      <c r="H24" s="898">
        <v>2</v>
      </c>
      <c r="I24" s="892"/>
      <c r="J24" s="892"/>
      <c r="K24" s="434"/>
      <c r="L24" s="259"/>
    </row>
    <row r="25" spans="2:21" s="354" customFormat="1" ht="18" customHeight="1">
      <c r="B25" s="453" t="s">
        <v>590</v>
      </c>
      <c r="C25" s="869" t="s">
        <v>587</v>
      </c>
      <c r="D25" s="871"/>
      <c r="E25" s="872"/>
      <c r="F25" s="873"/>
      <c r="G25" s="453" t="s">
        <v>104</v>
      </c>
      <c r="H25" s="898">
        <v>2</v>
      </c>
      <c r="I25" s="892"/>
      <c r="J25" s="892"/>
      <c r="K25" s="434"/>
      <c r="L25" s="259"/>
    </row>
    <row r="26" spans="2:21" s="354" customFormat="1" ht="18" customHeight="1">
      <c r="B26" s="453" t="s">
        <v>321</v>
      </c>
      <c r="C26" s="869" t="s">
        <v>471</v>
      </c>
      <c r="D26" s="871"/>
      <c r="E26" s="872"/>
      <c r="F26" s="873"/>
      <c r="G26" s="453" t="s">
        <v>104</v>
      </c>
      <c r="H26" s="898">
        <v>1</v>
      </c>
      <c r="I26" s="892"/>
      <c r="J26" s="892"/>
      <c r="K26" s="434"/>
      <c r="L26" s="259"/>
    </row>
    <row r="27" spans="2:21" s="354" customFormat="1" ht="18" customHeight="1">
      <c r="B27" s="453" t="s">
        <v>591</v>
      </c>
      <c r="C27" s="869" t="s">
        <v>472</v>
      </c>
      <c r="D27" s="871"/>
      <c r="E27" s="872"/>
      <c r="F27" s="873"/>
      <c r="G27" s="453" t="s">
        <v>104</v>
      </c>
      <c r="H27" s="898">
        <v>1</v>
      </c>
      <c r="I27" s="892"/>
      <c r="J27" s="892"/>
      <c r="K27" s="434"/>
      <c r="L27" s="259"/>
    </row>
    <row r="28" spans="2:21" s="354" customFormat="1" ht="18" customHeight="1">
      <c r="B28" s="453" t="s">
        <v>592</v>
      </c>
      <c r="C28" s="869" t="s">
        <v>641</v>
      </c>
      <c r="D28" s="871"/>
      <c r="E28" s="872"/>
      <c r="F28" s="873"/>
      <c r="G28" s="453" t="s">
        <v>104</v>
      </c>
      <c r="H28" s="898">
        <v>1</v>
      </c>
      <c r="I28" s="892"/>
      <c r="J28" s="892"/>
      <c r="K28" s="434"/>
      <c r="L28" s="259"/>
    </row>
    <row r="29" spans="2:21" s="354" customFormat="1" ht="18" customHeight="1">
      <c r="B29" s="453" t="s">
        <v>593</v>
      </c>
      <c r="C29" s="869" t="s">
        <v>642</v>
      </c>
      <c r="D29" s="871"/>
      <c r="E29" s="872"/>
      <c r="F29" s="873"/>
      <c r="G29" s="453" t="s">
        <v>104</v>
      </c>
      <c r="H29" s="898">
        <v>1</v>
      </c>
      <c r="I29" s="892"/>
      <c r="J29" s="892"/>
      <c r="K29" s="434"/>
      <c r="L29" s="259"/>
    </row>
    <row r="30" spans="2:21" s="354" customFormat="1" ht="18" customHeight="1">
      <c r="B30" s="453" t="s">
        <v>594</v>
      </c>
      <c r="C30" s="869" t="s">
        <v>588</v>
      </c>
      <c r="D30" s="871"/>
      <c r="E30" s="872"/>
      <c r="F30" s="873"/>
      <c r="G30" s="453" t="s">
        <v>104</v>
      </c>
      <c r="H30" s="898">
        <v>4</v>
      </c>
      <c r="I30" s="892"/>
      <c r="J30" s="892"/>
      <c r="K30" s="434"/>
      <c r="L30" s="259"/>
    </row>
    <row r="31" spans="2:21" s="354" customFormat="1" ht="18" customHeight="1">
      <c r="B31" s="453" t="s">
        <v>595</v>
      </c>
      <c r="C31" s="869" t="s">
        <v>589</v>
      </c>
      <c r="D31" s="871"/>
      <c r="E31" s="872"/>
      <c r="F31" s="873"/>
      <c r="G31" s="453" t="s">
        <v>104</v>
      </c>
      <c r="H31" s="898">
        <v>1</v>
      </c>
      <c r="I31" s="892"/>
      <c r="J31" s="892"/>
      <c r="K31" s="434"/>
      <c r="L31" s="259"/>
    </row>
    <row r="32" spans="2:21" s="354" customFormat="1" ht="18" customHeight="1">
      <c r="B32" s="453"/>
      <c r="C32" s="1047" t="s">
        <v>127</v>
      </c>
      <c r="D32" s="1048"/>
      <c r="E32" s="1048"/>
      <c r="F32" s="1049"/>
      <c r="G32" s="453"/>
      <c r="H32" s="893"/>
      <c r="I32" s="896"/>
      <c r="J32" s="896"/>
      <c r="K32" s="834"/>
      <c r="L32" s="259"/>
    </row>
    <row r="33" spans="2:13" s="354" customFormat="1" ht="6.75" customHeight="1">
      <c r="B33" s="453"/>
      <c r="C33" s="853"/>
      <c r="D33" s="854"/>
      <c r="E33" s="854"/>
      <c r="F33" s="855"/>
      <c r="G33" s="453"/>
      <c r="H33" s="893"/>
      <c r="I33" s="892"/>
      <c r="J33" s="890"/>
      <c r="K33" s="434"/>
      <c r="L33" s="355"/>
    </row>
    <row r="34" spans="2:13" s="354" customFormat="1" ht="18" customHeight="1">
      <c r="B34" s="453"/>
      <c r="C34" s="867" t="s">
        <v>131</v>
      </c>
      <c r="D34" s="871"/>
      <c r="E34" s="872"/>
      <c r="F34" s="873"/>
      <c r="G34" s="453"/>
      <c r="H34" s="893"/>
      <c r="I34" s="892"/>
      <c r="J34" s="890"/>
      <c r="K34" s="434"/>
      <c r="L34" s="355"/>
    </row>
    <row r="35" spans="2:13" s="354" customFormat="1" ht="18" customHeight="1">
      <c r="B35" s="903" t="s">
        <v>323</v>
      </c>
      <c r="C35" s="877" t="s">
        <v>455</v>
      </c>
      <c r="D35" s="878"/>
      <c r="E35" s="879"/>
      <c r="F35" s="880"/>
      <c r="G35" s="915" t="s">
        <v>94</v>
      </c>
      <c r="H35" s="891">
        <v>1200</v>
      </c>
      <c r="I35" s="892"/>
      <c r="J35" s="892"/>
      <c r="K35" s="833"/>
      <c r="L35" s="259"/>
    </row>
    <row r="36" spans="2:13" s="354" customFormat="1" ht="18" customHeight="1">
      <c r="B36" s="903" t="s">
        <v>322</v>
      </c>
      <c r="C36" s="877" t="s">
        <v>360</v>
      </c>
      <c r="D36" s="878"/>
      <c r="E36" s="879"/>
      <c r="F36" s="880"/>
      <c r="G36" s="915" t="s">
        <v>94</v>
      </c>
      <c r="H36" s="891">
        <v>36</v>
      </c>
      <c r="I36" s="892"/>
      <c r="J36" s="892"/>
      <c r="K36" s="833"/>
      <c r="L36" s="259"/>
    </row>
    <row r="37" spans="2:13" s="354" customFormat="1" ht="18" customHeight="1">
      <c r="B37" s="903" t="s">
        <v>375</v>
      </c>
      <c r="C37" s="877" t="s">
        <v>665</v>
      </c>
      <c r="D37" s="878"/>
      <c r="E37" s="879"/>
      <c r="F37" s="880"/>
      <c r="G37" s="915" t="s">
        <v>94</v>
      </c>
      <c r="H37" s="891">
        <v>55</v>
      </c>
      <c r="I37" s="892"/>
      <c r="J37" s="892"/>
      <c r="K37" s="833"/>
      <c r="L37" s="259"/>
    </row>
    <row r="38" spans="2:13" s="354" customFormat="1" ht="18" customHeight="1">
      <c r="B38" s="903" t="s">
        <v>376</v>
      </c>
      <c r="C38" s="877" t="s">
        <v>596</v>
      </c>
      <c r="D38" s="878"/>
      <c r="E38" s="879"/>
      <c r="F38" s="880"/>
      <c r="G38" s="915" t="s">
        <v>94</v>
      </c>
      <c r="H38" s="891">
        <v>6</v>
      </c>
      <c r="I38" s="892"/>
      <c r="J38" s="892"/>
      <c r="K38" s="833"/>
      <c r="L38" s="259"/>
    </row>
    <row r="39" spans="2:13" s="354" customFormat="1" ht="18" customHeight="1">
      <c r="B39" s="903" t="s">
        <v>377</v>
      </c>
      <c r="C39" s="877" t="s">
        <v>597</v>
      </c>
      <c r="D39" s="878"/>
      <c r="E39" s="879"/>
      <c r="F39" s="880"/>
      <c r="G39" s="915" t="s">
        <v>94</v>
      </c>
      <c r="H39" s="891">
        <v>6</v>
      </c>
      <c r="I39" s="892"/>
      <c r="J39" s="892"/>
      <c r="K39" s="833"/>
      <c r="L39" s="259"/>
    </row>
    <row r="40" spans="2:13" s="354" customFormat="1" ht="18" customHeight="1">
      <c r="B40" s="903" t="s">
        <v>344</v>
      </c>
      <c r="C40" s="877" t="s">
        <v>598</v>
      </c>
      <c r="D40" s="878"/>
      <c r="E40" s="879"/>
      <c r="F40" s="880"/>
      <c r="G40" s="915" t="s">
        <v>94</v>
      </c>
      <c r="H40" s="891">
        <v>12</v>
      </c>
      <c r="I40" s="892"/>
      <c r="J40" s="892"/>
      <c r="K40" s="833"/>
      <c r="L40" s="259"/>
    </row>
    <row r="41" spans="2:13" s="354" customFormat="1" ht="18" customHeight="1">
      <c r="B41" s="903" t="s">
        <v>378</v>
      </c>
      <c r="C41" s="877" t="s">
        <v>599</v>
      </c>
      <c r="D41" s="878"/>
      <c r="E41" s="879"/>
      <c r="F41" s="880"/>
      <c r="G41" s="915" t="s">
        <v>247</v>
      </c>
      <c r="H41" s="891">
        <v>1</v>
      </c>
      <c r="I41" s="892"/>
      <c r="J41" s="892"/>
      <c r="K41" s="833"/>
      <c r="L41" s="259"/>
    </row>
    <row r="42" spans="2:13" s="354" customFormat="1" ht="18" customHeight="1">
      <c r="B42" s="903" t="s">
        <v>379</v>
      </c>
      <c r="C42" s="877" t="s">
        <v>640</v>
      </c>
      <c r="D42" s="878"/>
      <c r="E42" s="879"/>
      <c r="F42" s="880"/>
      <c r="G42" s="915" t="s">
        <v>247</v>
      </c>
      <c r="H42" s="891">
        <v>1</v>
      </c>
      <c r="I42" s="892"/>
      <c r="J42" s="892"/>
      <c r="K42" s="833"/>
      <c r="L42" s="259"/>
    </row>
    <row r="43" spans="2:13" s="354" customFormat="1" ht="18" customHeight="1">
      <c r="B43" s="903" t="s">
        <v>380</v>
      </c>
      <c r="C43" s="877" t="s">
        <v>605</v>
      </c>
      <c r="D43" s="878"/>
      <c r="E43" s="879"/>
      <c r="F43" s="880"/>
      <c r="G43" s="915" t="s">
        <v>247</v>
      </c>
      <c r="H43" s="891">
        <v>1</v>
      </c>
      <c r="I43" s="892"/>
      <c r="J43" s="892"/>
      <c r="K43" s="833"/>
      <c r="L43" s="259"/>
    </row>
    <row r="44" spans="2:13" s="354" customFormat="1" ht="18" customHeight="1">
      <c r="B44" s="903" t="s">
        <v>441</v>
      </c>
      <c r="C44" s="877" t="s">
        <v>361</v>
      </c>
      <c r="D44" s="878"/>
      <c r="E44" s="879"/>
      <c r="F44" s="880"/>
      <c r="G44" s="915" t="s">
        <v>247</v>
      </c>
      <c r="H44" s="891">
        <v>12</v>
      </c>
      <c r="I44" s="892"/>
      <c r="J44" s="892"/>
      <c r="K44" s="833"/>
      <c r="L44" s="259"/>
    </row>
    <row r="45" spans="2:13" s="354" customFormat="1" ht="18" customHeight="1">
      <c r="B45" s="903" t="s">
        <v>442</v>
      </c>
      <c r="C45" s="877" t="s">
        <v>600</v>
      </c>
      <c r="D45" s="878"/>
      <c r="E45" s="879"/>
      <c r="F45" s="880"/>
      <c r="G45" s="915" t="s">
        <v>104</v>
      </c>
      <c r="H45" s="891">
        <v>12</v>
      </c>
      <c r="I45" s="892"/>
      <c r="J45" s="892"/>
      <c r="K45" s="833"/>
      <c r="L45" s="259"/>
    </row>
    <row r="46" spans="2:13" s="354" customFormat="1" ht="18" customHeight="1">
      <c r="B46" s="903" t="s">
        <v>603</v>
      </c>
      <c r="C46" s="881" t="s">
        <v>601</v>
      </c>
      <c r="D46" s="882"/>
      <c r="E46" s="883"/>
      <c r="F46" s="884"/>
      <c r="G46" s="916" t="s">
        <v>104</v>
      </c>
      <c r="H46" s="917">
        <v>1</v>
      </c>
      <c r="I46" s="892"/>
      <c r="J46" s="892"/>
      <c r="K46" s="833"/>
      <c r="L46" s="259"/>
      <c r="M46" s="507"/>
    </row>
    <row r="47" spans="2:13" s="354" customFormat="1" ht="18" customHeight="1">
      <c r="B47" s="903" t="s">
        <v>604</v>
      </c>
      <c r="C47" s="881" t="s">
        <v>602</v>
      </c>
      <c r="D47" s="882"/>
      <c r="E47" s="883"/>
      <c r="F47" s="884"/>
      <c r="G47" s="916" t="s">
        <v>104</v>
      </c>
      <c r="H47" s="917">
        <v>1</v>
      </c>
      <c r="I47" s="358"/>
      <c r="J47" s="358"/>
      <c r="K47" s="835"/>
      <c r="L47" s="259"/>
      <c r="M47" s="507"/>
    </row>
    <row r="48" spans="2:13" s="354" customFormat="1" ht="18" customHeight="1">
      <c r="B48" s="903" t="s">
        <v>662</v>
      </c>
      <c r="C48" s="881" t="s">
        <v>675</v>
      </c>
      <c r="D48" s="882"/>
      <c r="E48" s="883"/>
      <c r="F48" s="884"/>
      <c r="G48" s="916" t="s">
        <v>104</v>
      </c>
      <c r="H48" s="917">
        <v>1</v>
      </c>
      <c r="I48" s="358"/>
      <c r="J48" s="358"/>
      <c r="K48" s="835"/>
      <c r="L48" s="259"/>
      <c r="M48" s="507"/>
    </row>
    <row r="49" spans="2:14" s="354" customFormat="1" ht="18" customHeight="1">
      <c r="B49" s="903" t="s">
        <v>663</v>
      </c>
      <c r="C49" s="881" t="s">
        <v>664</v>
      </c>
      <c r="D49" s="882"/>
      <c r="E49" s="883"/>
      <c r="F49" s="884"/>
      <c r="G49" s="916" t="s">
        <v>104</v>
      </c>
      <c r="H49" s="917">
        <v>3</v>
      </c>
      <c r="I49" s="358"/>
      <c r="J49" s="358"/>
      <c r="K49" s="835"/>
      <c r="L49" s="259"/>
      <c r="M49" s="507"/>
      <c r="N49" s="984"/>
    </row>
    <row r="50" spans="2:14" ht="24" customHeight="1">
      <c r="B50" s="890"/>
      <c r="C50" s="1047" t="s">
        <v>130</v>
      </c>
      <c r="D50" s="1048"/>
      <c r="E50" s="1048"/>
      <c r="F50" s="1049"/>
      <c r="G50" s="453"/>
      <c r="H50" s="453"/>
      <c r="I50" s="896"/>
      <c r="J50" s="896"/>
      <c r="K50" s="834"/>
      <c r="L50" s="355"/>
      <c r="M50" s="475"/>
    </row>
    <row r="51" spans="2:14" ht="18" customHeight="1">
      <c r="B51" s="888"/>
      <c r="C51" s="1044" t="s">
        <v>96</v>
      </c>
      <c r="D51" s="1045"/>
      <c r="E51" s="1045"/>
      <c r="F51" s="1046"/>
      <c r="G51" s="307"/>
      <c r="H51" s="990"/>
      <c r="I51" s="991"/>
      <c r="J51" s="308"/>
      <c r="K51" s="834"/>
      <c r="L51" s="355"/>
      <c r="M51" s="475"/>
    </row>
    <row r="52" spans="2:14" ht="18" customHeight="1">
      <c r="B52" s="307"/>
      <c r="C52" s="1044" t="s">
        <v>129</v>
      </c>
      <c r="D52" s="1045"/>
      <c r="E52" s="1045"/>
      <c r="F52" s="1046"/>
      <c r="G52" s="306"/>
      <c r="H52" s="992"/>
      <c r="I52" s="991"/>
      <c r="J52" s="308"/>
      <c r="K52" s="834"/>
      <c r="L52" s="355"/>
    </row>
    <row r="53" spans="2:14" ht="18" customHeight="1">
      <c r="B53" s="890"/>
      <c r="C53" s="461" t="s">
        <v>710</v>
      </c>
      <c r="D53" s="854"/>
      <c r="E53" s="854"/>
      <c r="F53" s="855"/>
      <c r="G53" s="453"/>
      <c r="H53" s="453"/>
      <c r="I53" s="985"/>
      <c r="J53" s="896"/>
      <c r="K53" s="834"/>
      <c r="L53" s="355"/>
    </row>
    <row r="54" spans="2:14" ht="18" customHeight="1">
      <c r="B54" s="453"/>
      <c r="C54" s="867" t="s">
        <v>119</v>
      </c>
      <c r="D54" s="874"/>
      <c r="E54" s="463"/>
      <c r="F54" s="868"/>
      <c r="G54" s="453"/>
      <c r="H54" s="453"/>
      <c r="I54" s="896"/>
      <c r="J54" s="896"/>
      <c r="K54" s="834"/>
      <c r="L54" s="355"/>
    </row>
    <row r="55" spans="2:14" ht="18" customHeight="1">
      <c r="B55" s="453" t="s">
        <v>314</v>
      </c>
      <c r="C55" s="869" t="s">
        <v>102</v>
      </c>
      <c r="D55" s="874"/>
      <c r="E55" s="463"/>
      <c r="F55" s="868"/>
      <c r="G55" s="453" t="s">
        <v>97</v>
      </c>
      <c r="H55" s="891">
        <v>20</v>
      </c>
      <c r="I55" s="358"/>
      <c r="J55" s="358"/>
      <c r="K55" s="834"/>
      <c r="L55" s="259"/>
    </row>
    <row r="56" spans="2:14" ht="18" customHeight="1">
      <c r="B56" s="453" t="s">
        <v>315</v>
      </c>
      <c r="C56" s="885" t="s">
        <v>359</v>
      </c>
      <c r="D56" s="874"/>
      <c r="E56" s="463"/>
      <c r="F56" s="868"/>
      <c r="G56" s="453" t="s">
        <v>97</v>
      </c>
      <c r="H56" s="891">
        <f>ROUND(1250*1.1,0)</f>
        <v>1375</v>
      </c>
      <c r="I56" s="358"/>
      <c r="J56" s="358"/>
      <c r="K56" s="834"/>
      <c r="L56" s="259"/>
    </row>
    <row r="57" spans="2:14" ht="18" customHeight="1">
      <c r="B57" s="453" t="s">
        <v>316</v>
      </c>
      <c r="C57" s="869" t="s">
        <v>121</v>
      </c>
      <c r="D57" s="874"/>
      <c r="E57" s="463"/>
      <c r="F57" s="868"/>
      <c r="G57" s="453" t="s">
        <v>103</v>
      </c>
      <c r="H57" s="891">
        <f>ROUND(H56*45,0)</f>
        <v>61875</v>
      </c>
      <c r="I57" s="358"/>
      <c r="J57" s="358"/>
      <c r="K57" s="834"/>
      <c r="L57" s="259"/>
      <c r="N57" s="829"/>
    </row>
    <row r="58" spans="2:14" ht="18" customHeight="1">
      <c r="B58" s="890"/>
      <c r="C58" s="1047" t="s">
        <v>126</v>
      </c>
      <c r="D58" s="1048"/>
      <c r="E58" s="1048"/>
      <c r="F58" s="1049"/>
      <c r="G58" s="453"/>
      <c r="H58" s="453"/>
      <c r="I58" s="896"/>
      <c r="J58" s="896"/>
      <c r="K58" s="834"/>
      <c r="L58" s="355"/>
      <c r="M58" s="259"/>
    </row>
    <row r="59" spans="2:14" ht="18" customHeight="1">
      <c r="B59" s="911"/>
      <c r="C59" s="1063" t="s">
        <v>365</v>
      </c>
      <c r="D59" s="1064"/>
      <c r="E59" s="1064"/>
      <c r="F59" s="1065"/>
      <c r="G59" s="633"/>
      <c r="H59" s="633"/>
      <c r="I59" s="901"/>
      <c r="J59" s="901"/>
      <c r="K59" s="836"/>
      <c r="L59" s="259"/>
      <c r="M59" s="837"/>
    </row>
    <row r="61" spans="2:14" ht="18" customHeight="1">
      <c r="L61" s="211"/>
    </row>
    <row r="63" spans="2:14" ht="18" customHeight="1">
      <c r="G63" s="287"/>
      <c r="H63" s="287"/>
      <c r="L63" s="211"/>
    </row>
    <row r="109" spans="4:12" ht="18" customHeight="1">
      <c r="D109" s="287" t="s">
        <v>271</v>
      </c>
      <c r="G109" s="287"/>
      <c r="H109" s="287"/>
      <c r="L109" s="211"/>
    </row>
  </sheetData>
  <mergeCells count="16">
    <mergeCell ref="C50:F50"/>
    <mergeCell ref="C32:F32"/>
    <mergeCell ref="C16:F16"/>
    <mergeCell ref="C59:F59"/>
    <mergeCell ref="C58:F58"/>
    <mergeCell ref="C51:F51"/>
    <mergeCell ref="C52:F52"/>
    <mergeCell ref="C11:F11"/>
    <mergeCell ref="C20:F20"/>
    <mergeCell ref="B1:J1"/>
    <mergeCell ref="B2:J2"/>
    <mergeCell ref="B3:J3"/>
    <mergeCell ref="B4:B6"/>
    <mergeCell ref="C4:F6"/>
    <mergeCell ref="G4:H5"/>
    <mergeCell ref="I4:I5"/>
  </mergeCells>
  <phoneticPr fontId="0" type="noConversion"/>
  <printOptions horizontalCentered="1"/>
  <pageMargins left="0.25" right="0.25" top="0.75" bottom="0.75" header="0.3" footer="0.3"/>
  <pageSetup paperSize="9" scale="51" fitToHeight="0" orientation="portrait" r:id="rId1"/>
  <headerFooter alignWithMargins="0"/>
  <rowBreaks count="1" manualBreakCount="1">
    <brk id="51" min="1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00B050"/>
    <pageSetUpPr fitToPage="1"/>
  </sheetPr>
  <dimension ref="B1:J53"/>
  <sheetViews>
    <sheetView tabSelected="1" view="pageBreakPreview" zoomScale="70" zoomScaleNormal="80" zoomScaleSheetLayoutView="70" workbookViewId="0">
      <selection activeCell="G11" sqref="G11"/>
    </sheetView>
  </sheetViews>
  <sheetFormatPr defaultColWidth="9.36328125" defaultRowHeight="18.75"/>
  <cols>
    <col min="1" max="1" width="2.81640625" style="211" customWidth="1"/>
    <col min="2" max="2" width="12.81640625" style="211" customWidth="1"/>
    <col min="3" max="5" width="2.81640625" style="211" customWidth="1"/>
    <col min="6" max="6" width="75.81640625" style="211" customWidth="1"/>
    <col min="7" max="7" width="30.81640625" style="211" customWidth="1"/>
    <col min="8" max="8" width="9.36328125" style="211"/>
    <col min="9" max="9" width="18.81640625" style="211" customWidth="1"/>
    <col min="10" max="16356" width="9.36328125" style="211"/>
    <col min="16357" max="16357" width="8.81640625" style="211" customWidth="1"/>
    <col min="16358" max="16359" width="9.36328125" style="211"/>
    <col min="16360" max="16360" width="8.81640625" style="211" customWidth="1"/>
    <col min="16361" max="16384" width="9.36328125" style="211"/>
  </cols>
  <sheetData>
    <row r="1" spans="2:10" ht="19.5">
      <c r="B1" s="1066" t="s">
        <v>352</v>
      </c>
      <c r="C1" s="1066"/>
      <c r="D1" s="1066"/>
      <c r="E1" s="1066"/>
      <c r="F1" s="1066"/>
      <c r="G1" s="1066"/>
      <c r="I1" s="214"/>
    </row>
    <row r="2" spans="2:10" ht="19.5">
      <c r="B2" s="1067" t="s">
        <v>100</v>
      </c>
      <c r="C2" s="1067"/>
      <c r="D2" s="1067"/>
      <c r="E2" s="1067"/>
      <c r="F2" s="1067"/>
      <c r="G2" s="1067"/>
      <c r="I2" s="214"/>
    </row>
    <row r="3" spans="2:10" ht="19.5">
      <c r="B3" s="912" t="s">
        <v>718</v>
      </c>
      <c r="C3" s="912"/>
      <c r="D3" s="912"/>
      <c r="E3" s="912"/>
      <c r="F3" s="912"/>
      <c r="G3" s="912"/>
    </row>
    <row r="4" spans="2:10" ht="10.15" customHeight="1">
      <c r="B4" s="214"/>
      <c r="C4" s="214"/>
      <c r="D4" s="214"/>
      <c r="E4" s="214"/>
      <c r="F4" s="214"/>
      <c r="G4" s="214"/>
    </row>
    <row r="5" spans="2:10" ht="19.5">
      <c r="B5" s="286" t="s">
        <v>113</v>
      </c>
      <c r="C5" s="1025" t="s">
        <v>114</v>
      </c>
      <c r="D5" s="1026"/>
      <c r="E5" s="1026"/>
      <c r="F5" s="1027"/>
      <c r="G5" s="286" t="s">
        <v>108</v>
      </c>
    </row>
    <row r="6" spans="2:10" ht="5.0999999999999996" customHeight="1">
      <c r="B6" s="226"/>
      <c r="C6" s="225"/>
      <c r="D6" s="227"/>
      <c r="E6" s="227"/>
      <c r="F6" s="228"/>
      <c r="G6" s="226"/>
    </row>
    <row r="7" spans="2:10" ht="19.5">
      <c r="B7" s="215"/>
      <c r="C7" s="243" t="s">
        <v>337</v>
      </c>
      <c r="F7" s="216"/>
      <c r="G7" s="218"/>
    </row>
    <row r="8" spans="2:10">
      <c r="B8" s="218">
        <v>2</v>
      </c>
      <c r="C8" s="221" t="s">
        <v>262</v>
      </c>
      <c r="D8" s="230"/>
      <c r="F8" s="216"/>
      <c r="G8" s="231"/>
      <c r="I8" s="278"/>
    </row>
    <row r="9" spans="2:10">
      <c r="B9" s="218">
        <v>4</v>
      </c>
      <c r="C9" s="221" t="s">
        <v>263</v>
      </c>
      <c r="D9" s="230"/>
      <c r="F9" s="216"/>
      <c r="G9" s="231"/>
      <c r="I9" s="278"/>
      <c r="J9" s="229"/>
    </row>
    <row r="10" spans="2:10">
      <c r="B10" s="218">
        <v>5</v>
      </c>
      <c r="C10" s="221" t="s">
        <v>334</v>
      </c>
      <c r="D10" s="230"/>
      <c r="F10" s="216"/>
      <c r="G10" s="231"/>
      <c r="I10" s="278"/>
      <c r="J10" s="229"/>
    </row>
    <row r="11" spans="2:10">
      <c r="B11" s="218">
        <v>10</v>
      </c>
      <c r="C11" s="221" t="s">
        <v>335</v>
      </c>
      <c r="D11" s="230"/>
      <c r="F11" s="216"/>
      <c r="G11" s="231"/>
      <c r="I11" s="278"/>
    </row>
    <row r="12" spans="2:10">
      <c r="B12" s="218">
        <v>12</v>
      </c>
      <c r="C12" s="221" t="s">
        <v>358</v>
      </c>
      <c r="D12" s="230"/>
      <c r="F12" s="216"/>
      <c r="G12" s="231"/>
      <c r="I12" s="278"/>
    </row>
    <row r="13" spans="2:10" ht="19.5">
      <c r="B13" s="218"/>
      <c r="C13" s="1028" t="s">
        <v>668</v>
      </c>
      <c r="D13" s="1029"/>
      <c r="E13" s="1029"/>
      <c r="F13" s="1030"/>
      <c r="G13" s="232"/>
      <c r="I13" s="279"/>
    </row>
    <row r="14" spans="2:10" ht="19.5">
      <c r="B14" s="218"/>
      <c r="C14" s="281"/>
      <c r="D14" s="258"/>
      <c r="E14" s="258"/>
      <c r="F14" s="282"/>
      <c r="G14" s="231"/>
      <c r="I14" s="279"/>
    </row>
    <row r="15" spans="2:10" ht="19.5">
      <c r="B15" s="218"/>
      <c r="C15" s="886" t="s">
        <v>670</v>
      </c>
      <c r="D15" s="258"/>
      <c r="E15" s="258"/>
      <c r="F15" s="282"/>
      <c r="G15" s="231"/>
      <c r="I15" s="279"/>
    </row>
    <row r="16" spans="2:10" ht="19.5">
      <c r="B16" s="218">
        <v>7</v>
      </c>
      <c r="C16" s="221" t="s">
        <v>116</v>
      </c>
      <c r="D16" s="214"/>
      <c r="E16" s="229"/>
      <c r="F16" s="219"/>
      <c r="G16" s="231"/>
      <c r="I16" s="279"/>
    </row>
    <row r="17" spans="2:9" ht="19.5">
      <c r="B17" s="218"/>
      <c r="C17" s="1028" t="s">
        <v>659</v>
      </c>
      <c r="D17" s="1029"/>
      <c r="E17" s="1029"/>
      <c r="F17" s="1030"/>
      <c r="G17" s="232"/>
      <c r="I17" s="278"/>
    </row>
    <row r="18" spans="2:9" ht="19.5">
      <c r="B18" s="218"/>
      <c r="C18" s="281"/>
      <c r="D18" s="258"/>
      <c r="E18" s="258"/>
      <c r="F18" s="282"/>
      <c r="G18" s="231"/>
      <c r="I18" s="279"/>
    </row>
    <row r="19" spans="2:9" ht="19.5">
      <c r="B19" s="220"/>
      <c r="C19" s="1025" t="s">
        <v>669</v>
      </c>
      <c r="D19" s="1026"/>
      <c r="E19" s="1026"/>
      <c r="F19" s="1027"/>
      <c r="G19" s="222"/>
      <c r="H19" s="214"/>
      <c r="I19" s="475"/>
    </row>
    <row r="21" spans="2:9">
      <c r="G21" s="223"/>
    </row>
    <row r="49" spans="4:4">
      <c r="D49" s="211" t="s">
        <v>243</v>
      </c>
    </row>
    <row r="53" spans="4:4">
      <c r="D53" s="211" t="s">
        <v>242</v>
      </c>
    </row>
  </sheetData>
  <mergeCells count="6">
    <mergeCell ref="C19:F19"/>
    <mergeCell ref="B1:G1"/>
    <mergeCell ref="B2:G2"/>
    <mergeCell ref="C5:F5"/>
    <mergeCell ref="C13:F13"/>
    <mergeCell ref="C17:F17"/>
  </mergeCells>
  <phoneticPr fontId="14" type="noConversion"/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00B050"/>
    <pageSetUpPr fitToPage="1"/>
  </sheetPr>
  <dimension ref="A1:P99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18.75" outlineLevelCol="1"/>
  <cols>
    <col min="1" max="1" width="2.81640625" style="211" customWidth="1"/>
    <col min="2" max="2" width="10.81640625" style="211" customWidth="1"/>
    <col min="3" max="3" width="3.81640625" style="211" customWidth="1"/>
    <col min="4" max="4" width="9.81640625" style="211" customWidth="1"/>
    <col min="5" max="5" width="3.81640625" style="211" customWidth="1"/>
    <col min="6" max="6" width="50" style="211" customWidth="1"/>
    <col min="7" max="7" width="10.81640625" style="214" customWidth="1"/>
    <col min="8" max="8" width="14.36328125" style="214" customWidth="1"/>
    <col min="9" max="9" width="15" style="211" bestFit="1" customWidth="1" outlineLevel="1"/>
    <col min="10" max="10" width="16.81640625" style="211" customWidth="1"/>
    <col min="11" max="11" width="8.81640625" style="211" customWidth="1"/>
    <col min="12" max="12" width="18.81640625" style="214" customWidth="1"/>
    <col min="13" max="13" width="18.81640625" style="211" customWidth="1"/>
    <col min="14" max="14" width="13.36328125" style="211" customWidth="1"/>
    <col min="15" max="15" width="10.81640625" style="211" customWidth="1"/>
    <col min="16" max="16" width="16.36328125" style="211" customWidth="1"/>
    <col min="17" max="17" width="10.81640625" style="211" customWidth="1"/>
    <col min="18" max="16384" width="8.81640625" style="211"/>
  </cols>
  <sheetData>
    <row r="1" spans="2:16" ht="19.5">
      <c r="B1" s="1066" t="s">
        <v>352</v>
      </c>
      <c r="C1" s="1066"/>
      <c r="D1" s="1066"/>
      <c r="E1" s="1066"/>
      <c r="F1" s="1066"/>
      <c r="G1" s="1066"/>
      <c r="H1" s="1066"/>
      <c r="I1" s="1066"/>
      <c r="J1" s="1066"/>
    </row>
    <row r="2" spans="2:16" ht="19.5">
      <c r="B2" s="1067" t="s">
        <v>100</v>
      </c>
      <c r="C2" s="1067"/>
      <c r="D2" s="1067"/>
      <c r="E2" s="1067"/>
      <c r="F2" s="1067"/>
      <c r="G2" s="1067"/>
      <c r="H2" s="1067"/>
      <c r="I2" s="1067"/>
      <c r="J2" s="1067"/>
    </row>
    <row r="3" spans="2:16" ht="19.5">
      <c r="B3" s="1066" t="s">
        <v>718</v>
      </c>
      <c r="C3" s="1066"/>
      <c r="D3" s="1066"/>
      <c r="E3" s="1066"/>
      <c r="F3" s="1066"/>
      <c r="G3" s="1066"/>
      <c r="H3" s="1066"/>
      <c r="I3" s="1066"/>
      <c r="J3" s="1066"/>
    </row>
    <row r="4" spans="2:16" ht="21.95" customHeight="1">
      <c r="B4" s="1031" t="s">
        <v>345</v>
      </c>
      <c r="C4" s="1034" t="s">
        <v>106</v>
      </c>
      <c r="D4" s="1035"/>
      <c r="E4" s="1035"/>
      <c r="F4" s="1036"/>
      <c r="G4" s="1034" t="s">
        <v>107</v>
      </c>
      <c r="H4" s="1036"/>
      <c r="I4" s="1019" t="s">
        <v>91</v>
      </c>
      <c r="J4" s="273" t="s">
        <v>336</v>
      </c>
    </row>
    <row r="5" spans="2:16">
      <c r="B5" s="1032"/>
      <c r="C5" s="1037"/>
      <c r="D5" s="1038"/>
      <c r="E5" s="1038"/>
      <c r="F5" s="1039"/>
      <c r="G5" s="1040"/>
      <c r="H5" s="1042"/>
      <c r="I5" s="1043"/>
      <c r="J5" s="274" t="s">
        <v>92</v>
      </c>
    </row>
    <row r="6" spans="2:16" ht="19.5">
      <c r="B6" s="1033"/>
      <c r="C6" s="1040"/>
      <c r="D6" s="1041"/>
      <c r="E6" s="1041"/>
      <c r="F6" s="1042"/>
      <c r="G6" s="888" t="s">
        <v>89</v>
      </c>
      <c r="H6" s="888" t="s">
        <v>90</v>
      </c>
      <c r="I6" s="852" t="s">
        <v>99</v>
      </c>
      <c r="J6" s="859" t="s">
        <v>99</v>
      </c>
    </row>
    <row r="7" spans="2:16" ht="5.0999999999999996" customHeight="1">
      <c r="B7" s="260"/>
      <c r="C7" s="283"/>
      <c r="D7" s="285"/>
      <c r="E7" s="285"/>
      <c r="F7" s="284"/>
      <c r="G7" s="260"/>
      <c r="H7" s="260"/>
      <c r="I7" s="260"/>
      <c r="J7" s="260"/>
    </row>
    <row r="8" spans="2:16" ht="19.5">
      <c r="B8" s="453"/>
      <c r="C8" s="461" t="s">
        <v>709</v>
      </c>
      <c r="D8" s="871"/>
      <c r="E8" s="871"/>
      <c r="F8" s="889"/>
      <c r="G8" s="454"/>
      <c r="H8" s="460"/>
      <c r="I8" s="989" t="e">
        <f>#REF!</f>
        <v>#REF!</v>
      </c>
      <c r="J8" s="453"/>
    </row>
    <row r="9" spans="2:16" ht="19.5">
      <c r="B9" s="890"/>
      <c r="C9" s="867" t="s">
        <v>259</v>
      </c>
      <c r="D9" s="463"/>
      <c r="E9" s="463"/>
      <c r="F9" s="868"/>
      <c r="G9" s="453"/>
      <c r="H9" s="453"/>
      <c r="I9" s="890"/>
      <c r="J9" s="890"/>
    </row>
    <row r="10" spans="2:16">
      <c r="B10" s="453" t="s">
        <v>266</v>
      </c>
      <c r="C10" s="869" t="s">
        <v>109</v>
      </c>
      <c r="D10" s="870"/>
      <c r="E10" s="870"/>
      <c r="F10" s="868"/>
      <c r="G10" s="453" t="s">
        <v>95</v>
      </c>
      <c r="H10" s="891">
        <f>ROUND(2970*1,2)</f>
        <v>2970</v>
      </c>
      <c r="I10" s="892"/>
      <c r="J10" s="892"/>
      <c r="L10" s="259"/>
      <c r="M10" s="259"/>
      <c r="N10" s="475"/>
      <c r="O10" s="223"/>
    </row>
    <row r="11" spans="2:16">
      <c r="B11" s="453" t="s">
        <v>267</v>
      </c>
      <c r="C11" s="869" t="s">
        <v>110</v>
      </c>
      <c r="D11" s="463"/>
      <c r="E11" s="463"/>
      <c r="F11" s="868"/>
      <c r="G11" s="453" t="s">
        <v>97</v>
      </c>
      <c r="H11" s="891">
        <v>297</v>
      </c>
      <c r="I11" s="892"/>
      <c r="J11" s="892"/>
      <c r="L11" s="259"/>
      <c r="M11" s="259"/>
    </row>
    <row r="12" spans="2:16" ht="19.5">
      <c r="B12" s="453"/>
      <c r="C12" s="1047" t="s">
        <v>128</v>
      </c>
      <c r="D12" s="1048"/>
      <c r="E12" s="1048"/>
      <c r="F12" s="1049"/>
      <c r="G12" s="453"/>
      <c r="H12" s="893"/>
      <c r="I12" s="895"/>
      <c r="J12" s="896"/>
    </row>
    <row r="13" spans="2:16" ht="10.15" customHeight="1">
      <c r="B13" s="453"/>
      <c r="C13" s="869"/>
      <c r="D13" s="871"/>
      <c r="E13" s="872"/>
      <c r="F13" s="873"/>
      <c r="G13" s="453"/>
      <c r="H13" s="893"/>
      <c r="I13" s="895"/>
      <c r="J13" s="890"/>
    </row>
    <row r="14" spans="2:16" ht="19.5">
      <c r="B14" s="453"/>
      <c r="C14" s="867" t="s">
        <v>261</v>
      </c>
      <c r="D14" s="871"/>
      <c r="E14" s="872"/>
      <c r="F14" s="873"/>
      <c r="G14" s="453"/>
      <c r="H14" s="893"/>
      <c r="I14" s="895"/>
      <c r="J14" s="890"/>
    </row>
    <row r="15" spans="2:16">
      <c r="B15" s="453" t="s">
        <v>302</v>
      </c>
      <c r="C15" s="869" t="s">
        <v>111</v>
      </c>
      <c r="D15" s="872"/>
      <c r="E15" s="872"/>
      <c r="F15" s="873"/>
      <c r="G15" s="453" t="s">
        <v>97</v>
      </c>
      <c r="H15" s="891">
        <v>2730</v>
      </c>
      <c r="I15" s="892"/>
      <c r="J15" s="892"/>
      <c r="L15" s="259"/>
      <c r="M15" s="259"/>
      <c r="N15" s="475"/>
      <c r="O15" s="223"/>
      <c r="P15" s="223"/>
    </row>
    <row r="16" spans="2:16">
      <c r="B16" s="453" t="s">
        <v>303</v>
      </c>
      <c r="C16" s="869" t="s">
        <v>301</v>
      </c>
      <c r="D16" s="872"/>
      <c r="E16" s="872"/>
      <c r="F16" s="873"/>
      <c r="G16" s="453" t="s">
        <v>97</v>
      </c>
      <c r="H16" s="891">
        <v>5460</v>
      </c>
      <c r="I16" s="892"/>
      <c r="J16" s="892"/>
      <c r="L16" s="259"/>
      <c r="M16" s="259"/>
    </row>
    <row r="17" spans="2:15">
      <c r="B17" s="453" t="s">
        <v>368</v>
      </c>
      <c r="C17" s="869" t="s">
        <v>300</v>
      </c>
      <c r="D17" s="872"/>
      <c r="E17" s="872"/>
      <c r="F17" s="873"/>
      <c r="G17" s="453" t="s">
        <v>97</v>
      </c>
      <c r="H17" s="891">
        <v>910</v>
      </c>
      <c r="I17" s="892"/>
      <c r="J17" s="892"/>
      <c r="L17" s="259"/>
      <c r="M17" s="259"/>
    </row>
    <row r="18" spans="2:15" ht="19.5">
      <c r="B18" s="453"/>
      <c r="C18" s="1047" t="s">
        <v>117</v>
      </c>
      <c r="D18" s="1048"/>
      <c r="E18" s="1048"/>
      <c r="F18" s="1049"/>
      <c r="G18" s="453"/>
      <c r="H18" s="893"/>
      <c r="I18" s="895"/>
      <c r="J18" s="896"/>
    </row>
    <row r="19" spans="2:15" ht="10.15" customHeight="1">
      <c r="B19" s="453"/>
      <c r="C19" s="869"/>
      <c r="D19" s="874"/>
      <c r="E19" s="463"/>
      <c r="F19" s="868"/>
      <c r="G19" s="453"/>
      <c r="H19" s="893"/>
      <c r="I19" s="895"/>
      <c r="J19" s="890"/>
    </row>
    <row r="20" spans="2:15" ht="19.5">
      <c r="B20" s="453"/>
      <c r="C20" s="867" t="s">
        <v>304</v>
      </c>
      <c r="D20" s="875"/>
      <c r="E20" s="875"/>
      <c r="F20" s="876"/>
      <c r="G20" s="453"/>
      <c r="H20" s="893"/>
      <c r="I20" s="895"/>
      <c r="J20" s="890"/>
    </row>
    <row r="21" spans="2:15">
      <c r="B21" s="453" t="s">
        <v>244</v>
      </c>
      <c r="C21" s="869" t="s">
        <v>305</v>
      </c>
      <c r="D21" s="874"/>
      <c r="E21" s="463"/>
      <c r="F21" s="868"/>
      <c r="G21" s="453" t="s">
        <v>97</v>
      </c>
      <c r="H21" s="897">
        <v>1024</v>
      </c>
      <c r="I21" s="892"/>
      <c r="J21" s="892"/>
      <c r="L21" s="259"/>
      <c r="M21" s="259"/>
      <c r="O21" s="223"/>
    </row>
    <row r="22" spans="2:15">
      <c r="B22" s="453" t="s">
        <v>306</v>
      </c>
      <c r="C22" s="869" t="s">
        <v>307</v>
      </c>
      <c r="D22" s="874"/>
      <c r="E22" s="463"/>
      <c r="F22" s="868"/>
      <c r="G22" s="453" t="s">
        <v>97</v>
      </c>
      <c r="H22" s="897">
        <v>256</v>
      </c>
      <c r="I22" s="892"/>
      <c r="J22" s="892"/>
      <c r="L22" s="259"/>
      <c r="M22" s="259"/>
    </row>
    <row r="23" spans="2:15" ht="19.5">
      <c r="B23" s="453"/>
      <c r="C23" s="1047" t="s">
        <v>112</v>
      </c>
      <c r="D23" s="1048"/>
      <c r="E23" s="1048"/>
      <c r="F23" s="1049"/>
      <c r="G23" s="453"/>
      <c r="H23" s="893"/>
      <c r="I23" s="895"/>
      <c r="J23" s="896"/>
    </row>
    <row r="24" spans="2:15" ht="10.15" customHeight="1">
      <c r="B24" s="453"/>
      <c r="C24" s="853"/>
      <c r="D24" s="854"/>
      <c r="E24" s="854"/>
      <c r="F24" s="855"/>
      <c r="G24" s="453"/>
      <c r="H24" s="453"/>
      <c r="I24" s="895"/>
      <c r="J24" s="892"/>
    </row>
    <row r="25" spans="2:15" ht="10.15" customHeight="1">
      <c r="B25" s="890"/>
      <c r="C25" s="853"/>
      <c r="D25" s="854"/>
      <c r="E25" s="854"/>
      <c r="F25" s="855"/>
      <c r="G25" s="453"/>
      <c r="H25" s="453"/>
      <c r="I25" s="892"/>
      <c r="J25" s="902"/>
    </row>
    <row r="26" spans="2:15" ht="19.5">
      <c r="B26" s="453"/>
      <c r="C26" s="867" t="s">
        <v>310</v>
      </c>
      <c r="D26" s="871"/>
      <c r="E26" s="872"/>
      <c r="F26" s="873"/>
      <c r="G26" s="453"/>
      <c r="H26" s="453"/>
      <c r="I26" s="892"/>
      <c r="J26" s="890"/>
    </row>
    <row r="27" spans="2:15">
      <c r="B27" s="453" t="s">
        <v>354</v>
      </c>
      <c r="C27" s="869" t="s">
        <v>313</v>
      </c>
      <c r="D27" s="871"/>
      <c r="E27" s="872"/>
      <c r="F27" s="873"/>
      <c r="G27" s="453" t="s">
        <v>103</v>
      </c>
      <c r="H27" s="898">
        <v>153</v>
      </c>
      <c r="I27" s="892"/>
      <c r="J27" s="892"/>
      <c r="K27" s="413"/>
      <c r="L27" s="259"/>
      <c r="M27" s="259"/>
    </row>
    <row r="28" spans="2:15">
      <c r="B28" s="453" t="s">
        <v>357</v>
      </c>
      <c r="C28" s="869" t="s">
        <v>577</v>
      </c>
      <c r="D28" s="871"/>
      <c r="E28" s="872"/>
      <c r="F28" s="873"/>
      <c r="G28" s="453" t="s">
        <v>103</v>
      </c>
      <c r="H28" s="898">
        <v>302</v>
      </c>
      <c r="I28" s="892"/>
      <c r="J28" s="892"/>
      <c r="K28" s="413"/>
      <c r="L28" s="259"/>
      <c r="M28" s="259"/>
    </row>
    <row r="29" spans="2:15">
      <c r="B29" s="453" t="s">
        <v>580</v>
      </c>
      <c r="C29" s="869" t="s">
        <v>567</v>
      </c>
      <c r="D29" s="871"/>
      <c r="E29" s="872"/>
      <c r="F29" s="873"/>
      <c r="G29" s="453" t="s">
        <v>103</v>
      </c>
      <c r="H29" s="898">
        <v>1424</v>
      </c>
      <c r="I29" s="892"/>
      <c r="J29" s="892"/>
      <c r="K29" s="413"/>
      <c r="L29" s="259"/>
      <c r="M29" s="259"/>
    </row>
    <row r="30" spans="2:15">
      <c r="B30" s="453" t="s">
        <v>581</v>
      </c>
      <c r="C30" s="869" t="s">
        <v>312</v>
      </c>
      <c r="D30" s="871"/>
      <c r="E30" s="872"/>
      <c r="F30" s="873"/>
      <c r="G30" s="453" t="s">
        <v>94</v>
      </c>
      <c r="H30" s="898">
        <v>62</v>
      </c>
      <c r="I30" s="892"/>
      <c r="J30" s="892"/>
      <c r="K30" s="413"/>
      <c r="L30" s="259"/>
      <c r="M30" s="259"/>
    </row>
    <row r="31" spans="2:15" ht="19.5">
      <c r="B31" s="453"/>
      <c r="C31" s="1047" t="s">
        <v>127</v>
      </c>
      <c r="D31" s="1048"/>
      <c r="E31" s="1048"/>
      <c r="F31" s="1049"/>
      <c r="G31" s="453"/>
      <c r="H31" s="893"/>
      <c r="I31" s="892"/>
      <c r="J31" s="896"/>
    </row>
    <row r="32" spans="2:15" ht="19.5">
      <c r="B32" s="453"/>
      <c r="C32" s="853"/>
      <c r="D32" s="854"/>
      <c r="E32" s="854"/>
      <c r="F32" s="855"/>
      <c r="G32" s="453"/>
      <c r="H32" s="893"/>
      <c r="I32" s="892"/>
      <c r="J32" s="896"/>
    </row>
    <row r="33" spans="2:15" ht="19.5">
      <c r="B33" s="899"/>
      <c r="C33" s="1063" t="s">
        <v>96</v>
      </c>
      <c r="D33" s="1064"/>
      <c r="E33" s="1064"/>
      <c r="F33" s="1065"/>
      <c r="G33" s="633"/>
      <c r="H33" s="633"/>
      <c r="I33" s="900"/>
      <c r="J33" s="901"/>
    </row>
    <row r="34" spans="2:15" ht="19.5">
      <c r="B34" s="633"/>
      <c r="C34" s="1063" t="s">
        <v>129</v>
      </c>
      <c r="D34" s="1064"/>
      <c r="E34" s="1064"/>
      <c r="F34" s="1065"/>
      <c r="G34" s="642"/>
      <c r="H34" s="642"/>
      <c r="I34" s="900"/>
      <c r="J34" s="901"/>
    </row>
    <row r="35" spans="2:15" ht="10.15" customHeight="1">
      <c r="B35" s="453"/>
      <c r="C35" s="869"/>
      <c r="D35" s="871"/>
      <c r="E35" s="872"/>
      <c r="F35" s="873"/>
      <c r="G35" s="453"/>
      <c r="H35" s="893"/>
      <c r="I35" s="895"/>
      <c r="J35" s="890"/>
    </row>
    <row r="36" spans="2:15" ht="19.5">
      <c r="B36" s="453"/>
      <c r="C36" s="867" t="s">
        <v>353</v>
      </c>
      <c r="D36" s="871"/>
      <c r="E36" s="463"/>
      <c r="F36" s="868"/>
      <c r="G36" s="453"/>
      <c r="H36" s="893"/>
      <c r="I36" s="895"/>
      <c r="J36" s="890"/>
    </row>
    <row r="37" spans="2:15" ht="19.5">
      <c r="B37" s="903" t="s">
        <v>356</v>
      </c>
      <c r="C37" s="461" t="s">
        <v>666</v>
      </c>
      <c r="D37" s="872"/>
      <c r="E37" s="463"/>
      <c r="F37" s="868"/>
      <c r="G37" s="453"/>
      <c r="H37" s="893"/>
      <c r="I37" s="895"/>
      <c r="J37" s="890"/>
    </row>
    <row r="38" spans="2:15">
      <c r="B38" s="453"/>
      <c r="C38" s="904" t="s">
        <v>122</v>
      </c>
      <c r="D38" s="872" t="s">
        <v>326</v>
      </c>
      <c r="E38" s="463"/>
      <c r="F38" s="868"/>
      <c r="G38" s="453"/>
      <c r="H38" s="893"/>
      <c r="I38" s="895"/>
      <c r="J38" s="892"/>
    </row>
    <row r="39" spans="2:15">
      <c r="B39" s="453"/>
      <c r="C39" s="904"/>
      <c r="D39" s="871" t="s">
        <v>265</v>
      </c>
      <c r="E39" s="463" t="s">
        <v>448</v>
      </c>
      <c r="F39" s="868"/>
      <c r="G39" s="453" t="s">
        <v>95</v>
      </c>
      <c r="H39" s="891">
        <f>539+53</f>
        <v>592</v>
      </c>
      <c r="I39" s="892"/>
      <c r="J39" s="892"/>
      <c r="K39" s="413"/>
      <c r="L39" s="259"/>
      <c r="M39" s="259"/>
      <c r="O39" s="414"/>
    </row>
    <row r="40" spans="2:15">
      <c r="B40" s="453"/>
      <c r="C40" s="904"/>
      <c r="D40" s="871" t="s">
        <v>265</v>
      </c>
      <c r="E40" s="463" t="s">
        <v>449</v>
      </c>
      <c r="F40" s="868"/>
      <c r="G40" s="453" t="s">
        <v>95</v>
      </c>
      <c r="H40" s="891">
        <v>12</v>
      </c>
      <c r="I40" s="892"/>
      <c r="J40" s="892"/>
      <c r="K40" s="413"/>
      <c r="L40" s="259"/>
      <c r="M40" s="259"/>
      <c r="O40" s="414"/>
    </row>
    <row r="41" spans="2:15">
      <c r="B41" s="453"/>
      <c r="C41" s="904"/>
      <c r="D41" s="871" t="s">
        <v>265</v>
      </c>
      <c r="E41" s="872" t="s">
        <v>250</v>
      </c>
      <c r="F41" s="868"/>
      <c r="G41" s="453" t="s">
        <v>95</v>
      </c>
      <c r="H41" s="891">
        <f>450+53</f>
        <v>503</v>
      </c>
      <c r="I41" s="892"/>
      <c r="J41" s="892"/>
      <c r="K41" s="413"/>
      <c r="L41" s="259"/>
      <c r="M41" s="259"/>
      <c r="O41" s="414"/>
    </row>
    <row r="42" spans="2:15">
      <c r="B42" s="453"/>
      <c r="C42" s="904"/>
      <c r="D42" s="871" t="s">
        <v>265</v>
      </c>
      <c r="E42" s="872" t="s">
        <v>251</v>
      </c>
      <c r="F42" s="868"/>
      <c r="G42" s="453" t="s">
        <v>95</v>
      </c>
      <c r="H42" s="891">
        <f>683+53</f>
        <v>736</v>
      </c>
      <c r="I42" s="892"/>
      <c r="J42" s="892"/>
      <c r="K42" s="413"/>
      <c r="L42" s="259"/>
      <c r="M42" s="259"/>
      <c r="O42" s="414"/>
    </row>
    <row r="43" spans="2:15">
      <c r="B43" s="453"/>
      <c r="C43" s="904" t="s">
        <v>123</v>
      </c>
      <c r="D43" s="872" t="s">
        <v>186</v>
      </c>
      <c r="E43" s="463"/>
      <c r="F43" s="868"/>
      <c r="G43" s="453"/>
      <c r="H43" s="893"/>
      <c r="I43" s="895"/>
      <c r="J43" s="890"/>
      <c r="O43" s="414"/>
    </row>
    <row r="44" spans="2:15">
      <c r="B44" s="453"/>
      <c r="C44" s="904"/>
      <c r="D44" s="905" t="s">
        <v>265</v>
      </c>
      <c r="E44" s="872" t="s">
        <v>187</v>
      </c>
      <c r="F44" s="868"/>
      <c r="G44" s="453" t="s">
        <v>95</v>
      </c>
      <c r="H44" s="891">
        <f>125+135+88</f>
        <v>348</v>
      </c>
      <c r="I44" s="892"/>
      <c r="J44" s="892"/>
      <c r="K44" s="413"/>
      <c r="L44" s="259"/>
      <c r="M44" s="259"/>
      <c r="O44" s="414"/>
    </row>
    <row r="45" spans="2:15">
      <c r="B45" s="453"/>
      <c r="C45" s="869"/>
      <c r="D45" s="905" t="s">
        <v>265</v>
      </c>
      <c r="E45" s="879" t="s">
        <v>346</v>
      </c>
      <c r="F45" s="868"/>
      <c r="G45" s="453" t="s">
        <v>95</v>
      </c>
      <c r="H45" s="891">
        <v>4</v>
      </c>
      <c r="I45" s="892"/>
      <c r="J45" s="892"/>
      <c r="K45" s="413"/>
      <c r="L45" s="259"/>
      <c r="M45" s="259"/>
      <c r="O45" s="414"/>
    </row>
    <row r="46" spans="2:15">
      <c r="B46" s="453"/>
      <c r="C46" s="869"/>
      <c r="D46" s="905" t="s">
        <v>265</v>
      </c>
      <c r="E46" s="879" t="s">
        <v>716</v>
      </c>
      <c r="F46" s="868"/>
      <c r="G46" s="453" t="s">
        <v>95</v>
      </c>
      <c r="H46" s="891">
        <v>46</v>
      </c>
      <c r="I46" s="892"/>
      <c r="J46" s="892"/>
      <c r="K46" s="413"/>
      <c r="L46" s="259"/>
      <c r="M46" s="259"/>
      <c r="O46" s="414"/>
    </row>
    <row r="47" spans="2:15">
      <c r="B47" s="453"/>
      <c r="C47" s="904"/>
      <c r="D47" s="905" t="s">
        <v>265</v>
      </c>
      <c r="E47" s="872" t="s">
        <v>340</v>
      </c>
      <c r="F47" s="868"/>
      <c r="G47" s="453" t="s">
        <v>95</v>
      </c>
      <c r="H47" s="891">
        <v>280</v>
      </c>
      <c r="I47" s="892"/>
      <c r="J47" s="892"/>
      <c r="K47" s="413"/>
      <c r="L47" s="259"/>
      <c r="M47" s="259"/>
      <c r="O47" s="414"/>
    </row>
    <row r="48" spans="2:15">
      <c r="B48" s="453"/>
      <c r="C48" s="904" t="s">
        <v>124</v>
      </c>
      <c r="D48" s="463" t="s">
        <v>252</v>
      </c>
      <c r="E48" s="463"/>
      <c r="F48" s="868"/>
      <c r="G48" s="453"/>
      <c r="H48" s="893"/>
      <c r="I48" s="895"/>
      <c r="J48" s="892"/>
      <c r="O48" s="414"/>
    </row>
    <row r="49" spans="2:15">
      <c r="B49" s="453"/>
      <c r="C49" s="904"/>
      <c r="D49" s="905" t="s">
        <v>265</v>
      </c>
      <c r="E49" s="872" t="s">
        <v>253</v>
      </c>
      <c r="F49" s="873"/>
      <c r="G49" s="453" t="s">
        <v>104</v>
      </c>
      <c r="H49" s="891">
        <v>1</v>
      </c>
      <c r="I49" s="892"/>
      <c r="J49" s="892"/>
      <c r="K49" s="413"/>
      <c r="L49" s="259"/>
      <c r="M49" s="259"/>
      <c r="O49" s="414"/>
    </row>
    <row r="50" spans="2:15" ht="19.5">
      <c r="B50" s="453"/>
      <c r="C50" s="904"/>
      <c r="D50" s="905" t="s">
        <v>265</v>
      </c>
      <c r="E50" s="872" t="s">
        <v>133</v>
      </c>
      <c r="F50" s="906"/>
      <c r="G50" s="453" t="s">
        <v>104</v>
      </c>
      <c r="H50" s="891">
        <v>1</v>
      </c>
      <c r="I50" s="892"/>
      <c r="J50" s="892"/>
      <c r="K50" s="413"/>
      <c r="L50" s="259"/>
      <c r="M50" s="259"/>
      <c r="O50" s="414"/>
    </row>
    <row r="51" spans="2:15" ht="19.5">
      <c r="B51" s="453"/>
      <c r="C51" s="907"/>
      <c r="D51" s="905" t="s">
        <v>265</v>
      </c>
      <c r="E51" s="872" t="s">
        <v>134</v>
      </c>
      <c r="F51" s="906"/>
      <c r="G51" s="453" t="s">
        <v>104</v>
      </c>
      <c r="H51" s="891">
        <v>3</v>
      </c>
      <c r="I51" s="892"/>
      <c r="J51" s="892"/>
      <c r="K51" s="413"/>
      <c r="L51" s="259"/>
      <c r="M51" s="259"/>
      <c r="O51" s="414"/>
    </row>
    <row r="52" spans="2:15" ht="19.5">
      <c r="B52" s="453"/>
      <c r="C52" s="907"/>
      <c r="D52" s="905" t="s">
        <v>265</v>
      </c>
      <c r="E52" s="872" t="s">
        <v>324</v>
      </c>
      <c r="F52" s="906"/>
      <c r="G52" s="453" t="s">
        <v>104</v>
      </c>
      <c r="H52" s="891">
        <v>1</v>
      </c>
      <c r="I52" s="892"/>
      <c r="J52" s="892"/>
      <c r="K52" s="413"/>
      <c r="L52" s="259"/>
      <c r="M52" s="259"/>
      <c r="O52" s="414"/>
    </row>
    <row r="53" spans="2:15" ht="19.5">
      <c r="B53" s="453"/>
      <c r="C53" s="907"/>
      <c r="D53" s="905" t="s">
        <v>265</v>
      </c>
      <c r="E53" s="872" t="s">
        <v>325</v>
      </c>
      <c r="F53" s="906"/>
      <c r="G53" s="453" t="s">
        <v>104</v>
      </c>
      <c r="H53" s="891">
        <v>1</v>
      </c>
      <c r="I53" s="892"/>
      <c r="J53" s="892"/>
      <c r="K53" s="413"/>
      <c r="L53" s="259"/>
      <c r="M53" s="259"/>
      <c r="O53" s="414"/>
    </row>
    <row r="54" spans="2:15" ht="19.5">
      <c r="B54" s="453"/>
      <c r="C54" s="907"/>
      <c r="D54" s="905" t="s">
        <v>265</v>
      </c>
      <c r="E54" s="872" t="s">
        <v>667</v>
      </c>
      <c r="F54" s="906"/>
      <c r="G54" s="453" t="s">
        <v>104</v>
      </c>
      <c r="H54" s="891">
        <v>1</v>
      </c>
      <c r="I54" s="892"/>
      <c r="J54" s="892"/>
      <c r="K54" s="413"/>
      <c r="L54" s="259"/>
      <c r="M54" s="259"/>
      <c r="O54" s="223"/>
    </row>
    <row r="55" spans="2:15" ht="19.5">
      <c r="B55" s="453"/>
      <c r="C55" s="907"/>
      <c r="D55" s="905" t="s">
        <v>265</v>
      </c>
      <c r="E55" s="872" t="s">
        <v>136</v>
      </c>
      <c r="F55" s="873"/>
      <c r="G55" s="453" t="s">
        <v>104</v>
      </c>
      <c r="H55" s="891">
        <v>10</v>
      </c>
      <c r="I55" s="892"/>
      <c r="J55" s="892"/>
      <c r="K55" s="413"/>
      <c r="L55" s="259"/>
      <c r="M55" s="259"/>
      <c r="O55" s="414"/>
    </row>
    <row r="56" spans="2:15" ht="19.5">
      <c r="B56" s="453"/>
      <c r="C56" s="869"/>
      <c r="D56" s="905" t="s">
        <v>265</v>
      </c>
      <c r="E56" s="872" t="s">
        <v>137</v>
      </c>
      <c r="F56" s="906"/>
      <c r="G56" s="453" t="s">
        <v>104</v>
      </c>
      <c r="H56" s="891">
        <v>2</v>
      </c>
      <c r="I56" s="892"/>
      <c r="J56" s="892"/>
      <c r="K56" s="413"/>
      <c r="L56" s="259"/>
      <c r="M56" s="259"/>
      <c r="O56" s="414"/>
    </row>
    <row r="57" spans="2:15" ht="19.5">
      <c r="B57" s="453"/>
      <c r="C57" s="869"/>
      <c r="D57" s="905" t="s">
        <v>265</v>
      </c>
      <c r="E57" s="872" t="s">
        <v>138</v>
      </c>
      <c r="F57" s="906"/>
      <c r="G57" s="453" t="s">
        <v>104</v>
      </c>
      <c r="H57" s="898">
        <v>1</v>
      </c>
      <c r="I57" s="892"/>
      <c r="J57" s="892"/>
      <c r="K57" s="413"/>
      <c r="L57" s="259"/>
      <c r="M57" s="259"/>
      <c r="O57" s="414"/>
    </row>
    <row r="58" spans="2:15" ht="19.5">
      <c r="B58" s="453"/>
      <c r="C58" s="907"/>
      <c r="D58" s="905" t="s">
        <v>265</v>
      </c>
      <c r="E58" s="872" t="s">
        <v>355</v>
      </c>
      <c r="F58" s="906"/>
      <c r="G58" s="453" t="s">
        <v>104</v>
      </c>
      <c r="H58" s="898">
        <v>10</v>
      </c>
      <c r="I58" s="892"/>
      <c r="J58" s="892"/>
      <c r="K58" s="413"/>
      <c r="L58" s="259"/>
      <c r="M58" s="259"/>
      <c r="O58" s="414"/>
    </row>
    <row r="59" spans="2:15" ht="19.5">
      <c r="B59" s="453"/>
      <c r="C59" s="907"/>
      <c r="D59" s="905" t="s">
        <v>265</v>
      </c>
      <c r="E59" s="872" t="s">
        <v>443</v>
      </c>
      <c r="F59" s="906"/>
      <c r="G59" s="453" t="s">
        <v>104</v>
      </c>
      <c r="H59" s="898">
        <v>6</v>
      </c>
      <c r="I59" s="892"/>
      <c r="J59" s="892"/>
      <c r="K59" s="413"/>
      <c r="L59" s="259"/>
      <c r="M59" s="259"/>
      <c r="O59" s="414"/>
    </row>
    <row r="60" spans="2:15" ht="10.15" customHeight="1">
      <c r="B60" s="453"/>
      <c r="C60" s="869"/>
      <c r="D60" s="905"/>
      <c r="E60" s="872"/>
      <c r="F60" s="873"/>
      <c r="G60" s="453"/>
      <c r="H60" s="893"/>
      <c r="I60" s="892"/>
      <c r="J60" s="892"/>
    </row>
    <row r="61" spans="2:15" ht="19.5">
      <c r="B61" s="633"/>
      <c r="C61" s="1063" t="s">
        <v>96</v>
      </c>
      <c r="D61" s="1064"/>
      <c r="E61" s="1064"/>
      <c r="F61" s="1065"/>
      <c r="G61" s="633"/>
      <c r="H61" s="908"/>
      <c r="I61" s="900"/>
      <c r="J61" s="901"/>
    </row>
    <row r="62" spans="2:15" ht="19.5">
      <c r="B62" s="633"/>
      <c r="C62" s="1063" t="s">
        <v>129</v>
      </c>
      <c r="D62" s="1064"/>
      <c r="E62" s="1064"/>
      <c r="F62" s="1065"/>
      <c r="G62" s="642"/>
      <c r="H62" s="909"/>
      <c r="I62" s="900"/>
      <c r="J62" s="901"/>
    </row>
    <row r="63" spans="2:15" ht="16.5" customHeight="1">
      <c r="B63" s="890"/>
      <c r="C63" s="853"/>
      <c r="D63" s="854"/>
      <c r="E63" s="854"/>
      <c r="F63" s="855"/>
      <c r="G63" s="453"/>
      <c r="H63" s="893"/>
      <c r="I63" s="892"/>
      <c r="J63" s="902"/>
    </row>
    <row r="64" spans="2:15">
      <c r="B64" s="453"/>
      <c r="C64" s="869" t="s">
        <v>125</v>
      </c>
      <c r="D64" s="872" t="s">
        <v>254</v>
      </c>
      <c r="E64" s="872"/>
      <c r="F64" s="873"/>
      <c r="G64" s="453"/>
      <c r="H64" s="893"/>
      <c r="I64" s="895"/>
      <c r="J64" s="890"/>
    </row>
    <row r="65" spans="1:16" ht="19.5">
      <c r="B65" s="453"/>
      <c r="C65" s="869"/>
      <c r="D65" s="872">
        <v>4.0999999999999996</v>
      </c>
      <c r="E65" s="463" t="s">
        <v>183</v>
      </c>
      <c r="F65" s="906"/>
      <c r="G65" s="453" t="s">
        <v>95</v>
      </c>
      <c r="H65" s="891">
        <v>667</v>
      </c>
      <c r="I65" s="892"/>
      <c r="J65" s="892"/>
      <c r="K65" s="413"/>
      <c r="L65" s="259"/>
      <c r="M65" s="259"/>
    </row>
    <row r="66" spans="1:16">
      <c r="B66" s="453"/>
      <c r="C66" s="869"/>
      <c r="D66" s="872">
        <v>4.2</v>
      </c>
      <c r="E66" s="872" t="s">
        <v>255</v>
      </c>
      <c r="F66" s="873"/>
      <c r="G66" s="453" t="s">
        <v>103</v>
      </c>
      <c r="H66" s="891">
        <v>13026</v>
      </c>
      <c r="I66" s="892"/>
      <c r="J66" s="892"/>
      <c r="K66" s="413"/>
      <c r="L66" s="259"/>
      <c r="M66" s="259"/>
    </row>
    <row r="67" spans="1:16" ht="19.5">
      <c r="B67" s="453"/>
      <c r="C67" s="869"/>
      <c r="D67" s="872">
        <v>4.3</v>
      </c>
      <c r="E67" s="910" t="s">
        <v>444</v>
      </c>
      <c r="F67" s="906"/>
      <c r="G67" s="453" t="s">
        <v>95</v>
      </c>
      <c r="H67" s="891">
        <v>4</v>
      </c>
      <c r="I67" s="892"/>
      <c r="J67" s="892"/>
      <c r="K67" s="413"/>
      <c r="L67" s="259"/>
      <c r="M67" s="259"/>
      <c r="P67" s="223"/>
    </row>
    <row r="68" spans="1:16" ht="19.5">
      <c r="B68" s="453"/>
      <c r="C68" s="869"/>
      <c r="D68" s="872">
        <v>4.4000000000000004</v>
      </c>
      <c r="E68" s="463" t="s">
        <v>327</v>
      </c>
      <c r="F68" s="906"/>
      <c r="G68" s="453" t="s">
        <v>95</v>
      </c>
      <c r="H68" s="891">
        <v>130</v>
      </c>
      <c r="I68" s="892"/>
      <c r="J68" s="892"/>
      <c r="K68" s="413"/>
      <c r="L68" s="259"/>
      <c r="M68" s="259"/>
    </row>
    <row r="69" spans="1:16">
      <c r="B69" s="453"/>
      <c r="C69" s="869" t="s">
        <v>182</v>
      </c>
      <c r="D69" s="872" t="s">
        <v>257</v>
      </c>
      <c r="E69" s="463"/>
      <c r="F69" s="868"/>
      <c r="G69" s="453"/>
      <c r="H69" s="893"/>
      <c r="I69" s="895"/>
      <c r="J69" s="892"/>
    </row>
    <row r="70" spans="1:16">
      <c r="B70" s="453"/>
      <c r="C70" s="869"/>
      <c r="D70" s="905" t="s">
        <v>265</v>
      </c>
      <c r="E70" s="463" t="s">
        <v>268</v>
      </c>
      <c r="F70" s="868"/>
      <c r="G70" s="453" t="s">
        <v>104</v>
      </c>
      <c r="H70" s="898">
        <v>1</v>
      </c>
      <c r="I70" s="892"/>
      <c r="J70" s="892"/>
      <c r="K70" s="413"/>
      <c r="L70" s="259"/>
      <c r="M70" s="259"/>
    </row>
    <row r="71" spans="1:16">
      <c r="B71" s="453"/>
      <c r="C71" s="869"/>
      <c r="D71" s="905" t="s">
        <v>265</v>
      </c>
      <c r="E71" s="463" t="s">
        <v>269</v>
      </c>
      <c r="F71" s="868"/>
      <c r="G71" s="453" t="s">
        <v>104</v>
      </c>
      <c r="H71" s="898">
        <v>1</v>
      </c>
      <c r="I71" s="892"/>
      <c r="J71" s="892"/>
      <c r="K71" s="413"/>
      <c r="L71" s="259"/>
      <c r="M71" s="259"/>
    </row>
    <row r="72" spans="1:16" ht="19.5">
      <c r="B72" s="453"/>
      <c r="C72" s="867"/>
      <c r="D72" s="905" t="s">
        <v>265</v>
      </c>
      <c r="E72" s="872" t="s">
        <v>258</v>
      </c>
      <c r="F72" s="873"/>
      <c r="G72" s="453" t="s">
        <v>104</v>
      </c>
      <c r="H72" s="898">
        <v>1</v>
      </c>
      <c r="I72" s="892"/>
      <c r="J72" s="892"/>
      <c r="K72" s="413"/>
      <c r="L72" s="259"/>
      <c r="M72" s="259"/>
    </row>
    <row r="73" spans="1:16">
      <c r="B73" s="453"/>
      <c r="C73" s="869"/>
      <c r="D73" s="905" t="s">
        <v>265</v>
      </c>
      <c r="E73" s="463" t="s">
        <v>188</v>
      </c>
      <c r="F73" s="868"/>
      <c r="G73" s="453" t="s">
        <v>104</v>
      </c>
      <c r="H73" s="898">
        <v>1</v>
      </c>
      <c r="I73" s="892"/>
      <c r="J73" s="892"/>
      <c r="K73" s="413"/>
      <c r="L73" s="259"/>
      <c r="M73" s="259"/>
    </row>
    <row r="74" spans="1:16">
      <c r="B74" s="453"/>
      <c r="C74" s="869"/>
      <c r="D74" s="905" t="s">
        <v>265</v>
      </c>
      <c r="E74" s="463" t="s">
        <v>445</v>
      </c>
      <c r="F74" s="868"/>
      <c r="G74" s="453" t="s">
        <v>101</v>
      </c>
      <c r="H74" s="898">
        <v>1</v>
      </c>
      <c r="I74" s="892"/>
      <c r="J74" s="892"/>
      <c r="K74" s="413"/>
      <c r="L74" s="259"/>
      <c r="M74" s="259"/>
    </row>
    <row r="75" spans="1:16">
      <c r="B75" s="453"/>
      <c r="C75" s="869"/>
      <c r="D75" s="905" t="s">
        <v>265</v>
      </c>
      <c r="E75" s="463" t="s">
        <v>206</v>
      </c>
      <c r="F75" s="868"/>
      <c r="G75" s="453" t="s">
        <v>104</v>
      </c>
      <c r="H75" s="898">
        <v>1</v>
      </c>
      <c r="I75" s="892"/>
      <c r="J75" s="892"/>
      <c r="K75" s="413"/>
      <c r="L75" s="259"/>
      <c r="M75" s="259"/>
    </row>
    <row r="76" spans="1:16">
      <c r="A76" s="211" t="s">
        <v>265</v>
      </c>
      <c r="B76" s="453"/>
      <c r="C76" s="869"/>
      <c r="D76" s="905" t="s">
        <v>265</v>
      </c>
      <c r="E76" s="463" t="s">
        <v>160</v>
      </c>
      <c r="F76" s="868"/>
      <c r="G76" s="453" t="s">
        <v>93</v>
      </c>
      <c r="H76" s="898">
        <v>1</v>
      </c>
      <c r="I76" s="892"/>
      <c r="J76" s="892"/>
      <c r="K76" s="413"/>
      <c r="L76" s="259"/>
      <c r="M76" s="259"/>
    </row>
    <row r="77" spans="1:16">
      <c r="B77" s="453"/>
      <c r="C77" s="869" t="s">
        <v>135</v>
      </c>
      <c r="D77" s="872" t="s">
        <v>270</v>
      </c>
      <c r="E77" s="463"/>
      <c r="F77" s="868"/>
      <c r="G77" s="453"/>
      <c r="H77" s="893"/>
      <c r="I77" s="895"/>
      <c r="J77" s="890"/>
      <c r="M77" s="259"/>
    </row>
    <row r="78" spans="1:16">
      <c r="B78" s="453"/>
      <c r="C78" s="869"/>
      <c r="D78" s="872">
        <v>6.1</v>
      </c>
      <c r="E78" s="463" t="s">
        <v>264</v>
      </c>
      <c r="F78" s="868"/>
      <c r="G78" s="453" t="s">
        <v>94</v>
      </c>
      <c r="H78" s="891">
        <v>62</v>
      </c>
      <c r="I78" s="892"/>
      <c r="J78" s="892"/>
      <c r="L78" s="259"/>
      <c r="M78" s="259"/>
    </row>
    <row r="79" spans="1:16">
      <c r="B79" s="453"/>
      <c r="C79" s="869"/>
      <c r="D79" s="872">
        <v>6.2</v>
      </c>
      <c r="E79" s="463" t="s">
        <v>332</v>
      </c>
      <c r="F79" s="868"/>
      <c r="G79" s="453" t="s">
        <v>94</v>
      </c>
      <c r="H79" s="891">
        <v>5</v>
      </c>
      <c r="I79" s="892"/>
      <c r="J79" s="892"/>
      <c r="K79" s="413"/>
      <c r="L79" s="259"/>
      <c r="M79" s="259"/>
    </row>
    <row r="80" spans="1:16">
      <c r="B80" s="453"/>
      <c r="C80" s="869"/>
      <c r="D80" s="872">
        <v>6.3</v>
      </c>
      <c r="E80" s="463" t="s">
        <v>446</v>
      </c>
      <c r="F80" s="868"/>
      <c r="G80" s="453" t="s">
        <v>94</v>
      </c>
      <c r="H80" s="891">
        <v>12</v>
      </c>
      <c r="I80" s="892"/>
      <c r="J80" s="892"/>
      <c r="K80" s="413"/>
      <c r="L80" s="259"/>
      <c r="M80" s="259"/>
    </row>
    <row r="81" spans="2:14">
      <c r="B81" s="453"/>
      <c r="C81" s="869"/>
      <c r="D81" s="872">
        <v>6.4</v>
      </c>
      <c r="E81" s="463" t="s">
        <v>447</v>
      </c>
      <c r="F81" s="868"/>
      <c r="G81" s="453" t="s">
        <v>94</v>
      </c>
      <c r="H81" s="891">
        <v>26</v>
      </c>
      <c r="I81" s="892"/>
      <c r="J81" s="892"/>
      <c r="K81" s="413"/>
      <c r="L81" s="259"/>
      <c r="M81" s="259"/>
    </row>
    <row r="82" spans="2:14" ht="19.5">
      <c r="B82" s="453"/>
      <c r="C82" s="1047" t="s">
        <v>370</v>
      </c>
      <c r="D82" s="1048"/>
      <c r="E82" s="1048"/>
      <c r="F82" s="1049"/>
      <c r="G82" s="453"/>
      <c r="H82" s="453"/>
      <c r="I82" s="894"/>
      <c r="J82" s="896"/>
      <c r="M82" s="259"/>
    </row>
    <row r="83" spans="2:14" ht="19.5">
      <c r="B83" s="453"/>
      <c r="C83" s="853"/>
      <c r="D83" s="854"/>
      <c r="E83" s="854"/>
      <c r="F83" s="855"/>
      <c r="G83" s="453"/>
      <c r="H83" s="453"/>
      <c r="I83" s="894"/>
      <c r="J83" s="896"/>
    </row>
    <row r="84" spans="2:14" ht="19.5">
      <c r="B84" s="453"/>
      <c r="C84" s="461" t="s">
        <v>714</v>
      </c>
      <c r="D84" s="854"/>
      <c r="E84" s="854"/>
      <c r="F84" s="855"/>
      <c r="G84" s="453"/>
      <c r="H84" s="453"/>
      <c r="I84" s="988"/>
      <c r="J84" s="896"/>
    </row>
    <row r="85" spans="2:14" ht="19.5">
      <c r="B85" s="453"/>
      <c r="C85" s="867" t="s">
        <v>119</v>
      </c>
      <c r="D85" s="874"/>
      <c r="E85" s="463"/>
      <c r="F85" s="868"/>
      <c r="G85" s="871"/>
      <c r="H85" s="453"/>
      <c r="I85" s="894"/>
      <c r="J85" s="896"/>
    </row>
    <row r="86" spans="2:14">
      <c r="B86" s="453" t="s">
        <v>314</v>
      </c>
      <c r="C86" s="869" t="s">
        <v>102</v>
      </c>
      <c r="D86" s="874"/>
      <c r="E86" s="463"/>
      <c r="F86" s="868"/>
      <c r="G86" s="453" t="s">
        <v>97</v>
      </c>
      <c r="H86" s="453">
        <v>31</v>
      </c>
      <c r="I86" s="892"/>
      <c r="J86" s="892"/>
      <c r="L86" s="259"/>
    </row>
    <row r="87" spans="2:14">
      <c r="B87" s="453" t="s">
        <v>315</v>
      </c>
      <c r="C87" s="869" t="s">
        <v>120</v>
      </c>
      <c r="D87" s="874"/>
      <c r="E87" s="463"/>
      <c r="F87" s="868"/>
      <c r="G87" s="453" t="s">
        <v>97</v>
      </c>
      <c r="H87" s="898">
        <f>ROUND(1000*1.061,0)</f>
        <v>1061</v>
      </c>
      <c r="I87" s="892"/>
      <c r="J87" s="892"/>
      <c r="L87" s="259"/>
    </row>
    <row r="88" spans="2:14" ht="19.5">
      <c r="B88" s="453" t="s">
        <v>316</v>
      </c>
      <c r="C88" s="869" t="s">
        <v>318</v>
      </c>
      <c r="D88" s="854"/>
      <c r="E88" s="854"/>
      <c r="F88" s="855"/>
      <c r="G88" s="453" t="s">
        <v>94</v>
      </c>
      <c r="H88" s="453">
        <v>150</v>
      </c>
      <c r="I88" s="892"/>
      <c r="J88" s="892"/>
      <c r="L88" s="259"/>
    </row>
    <row r="89" spans="2:14" ht="19.5">
      <c r="B89" s="453" t="s">
        <v>317</v>
      </c>
      <c r="C89" s="869" t="s">
        <v>319</v>
      </c>
      <c r="D89" s="854"/>
      <c r="E89" s="854"/>
      <c r="F89" s="855"/>
      <c r="G89" s="453" t="s">
        <v>94</v>
      </c>
      <c r="H89" s="453">
        <v>571</v>
      </c>
      <c r="I89" s="892"/>
      <c r="J89" s="892"/>
      <c r="L89" s="259"/>
    </row>
    <row r="90" spans="2:14">
      <c r="B90" s="453" t="s">
        <v>369</v>
      </c>
      <c r="C90" s="869" t="s">
        <v>121</v>
      </c>
      <c r="D90" s="874"/>
      <c r="E90" s="463"/>
      <c r="F90" s="868"/>
      <c r="G90" s="453" t="s">
        <v>103</v>
      </c>
      <c r="H90" s="983">
        <v>80000</v>
      </c>
      <c r="I90" s="892"/>
      <c r="J90" s="892"/>
      <c r="L90" s="259"/>
      <c r="N90" s="839"/>
    </row>
    <row r="91" spans="2:14" ht="19.5">
      <c r="B91" s="453"/>
      <c r="C91" s="1047" t="s">
        <v>126</v>
      </c>
      <c r="D91" s="1048"/>
      <c r="E91" s="1048"/>
      <c r="F91" s="1049"/>
      <c r="G91" s="453"/>
      <c r="H91" s="453"/>
      <c r="I91" s="894"/>
      <c r="J91" s="896"/>
      <c r="M91" s="259"/>
    </row>
    <row r="92" spans="2:14" ht="19.5">
      <c r="B92" s="453"/>
      <c r="C92" s="856"/>
      <c r="D92" s="857"/>
      <c r="E92" s="857"/>
      <c r="F92" s="858"/>
      <c r="G92" s="453"/>
      <c r="H92" s="453"/>
      <c r="I92" s="894"/>
      <c r="J92" s="896"/>
    </row>
    <row r="93" spans="2:14" ht="19.5">
      <c r="B93" s="911"/>
      <c r="C93" s="1063" t="s">
        <v>333</v>
      </c>
      <c r="D93" s="1064"/>
      <c r="E93" s="1064"/>
      <c r="F93" s="1065"/>
      <c r="G93" s="633"/>
      <c r="H93" s="633"/>
      <c r="I93" s="633"/>
      <c r="J93" s="901"/>
      <c r="L93" s="458"/>
      <c r="M93" s="839"/>
    </row>
    <row r="97" spans="2:10">
      <c r="B97" s="271"/>
      <c r="C97" s="229"/>
      <c r="D97" s="229"/>
      <c r="I97" s="266"/>
      <c r="J97" s="266"/>
    </row>
    <row r="99" spans="2:10">
      <c r="B99" s="214"/>
      <c r="D99" s="230"/>
      <c r="I99" s="266"/>
      <c r="J99" s="266"/>
    </row>
  </sheetData>
  <mergeCells count="18">
    <mergeCell ref="C93:F93"/>
    <mergeCell ref="C61:F61"/>
    <mergeCell ref="C62:F62"/>
    <mergeCell ref="C23:F23"/>
    <mergeCell ref="C18:F18"/>
    <mergeCell ref="C31:F31"/>
    <mergeCell ref="C82:F82"/>
    <mergeCell ref="C91:F91"/>
    <mergeCell ref="C33:F33"/>
    <mergeCell ref="C34:F34"/>
    <mergeCell ref="B1:J1"/>
    <mergeCell ref="B2:J2"/>
    <mergeCell ref="B3:J3"/>
    <mergeCell ref="C12:F12"/>
    <mergeCell ref="B4:B6"/>
    <mergeCell ref="C4:F6"/>
    <mergeCell ref="G4:H5"/>
    <mergeCell ref="I4:I5"/>
  </mergeCells>
  <phoneticPr fontId="0" type="noConversion"/>
  <printOptions horizontalCentered="1"/>
  <pageMargins left="0.25" right="0.25" top="0.75" bottom="0.75" header="0.3" footer="0.3"/>
  <pageSetup paperSize="9" scale="52" fitToHeight="0" orientation="portrait" r:id="rId1"/>
  <headerFooter alignWithMargins="0"/>
  <rowBreaks count="2" manualBreakCount="2">
    <brk id="33" min="1" max="10" man="1"/>
    <brk id="61" min="1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00B050"/>
    <pageSetUpPr fitToPage="1"/>
  </sheetPr>
  <dimension ref="B1:I122"/>
  <sheetViews>
    <sheetView tabSelected="1" view="pageBreakPreview" zoomScale="85" zoomScaleNormal="80" zoomScaleSheetLayoutView="85" workbookViewId="0">
      <selection activeCell="G11" sqref="G11"/>
    </sheetView>
  </sheetViews>
  <sheetFormatPr defaultColWidth="9.36328125" defaultRowHeight="18.75"/>
  <cols>
    <col min="1" max="1" width="2.81640625" style="211" customWidth="1"/>
    <col min="2" max="2" width="12.81640625" style="211" customWidth="1"/>
    <col min="3" max="5" width="2.81640625" style="211" customWidth="1"/>
    <col min="6" max="6" width="75.81640625" style="211" customWidth="1"/>
    <col min="7" max="7" width="30.81640625" style="211" customWidth="1"/>
    <col min="8" max="8" width="9.36328125" style="211"/>
    <col min="9" max="9" width="18.81640625" style="211" customWidth="1"/>
    <col min="10" max="16356" width="9.36328125" style="211"/>
    <col min="16357" max="16357" width="8.81640625" style="211" customWidth="1"/>
    <col min="16358" max="16359" width="9.36328125" style="211"/>
    <col min="16360" max="16360" width="8.81640625" style="211" customWidth="1"/>
    <col min="16361" max="16384" width="9.36328125" style="211"/>
  </cols>
  <sheetData>
    <row r="1" spans="2:9" ht="19.5">
      <c r="B1" s="1023" t="s">
        <v>352</v>
      </c>
      <c r="C1" s="1023"/>
      <c r="D1" s="1023"/>
      <c r="E1" s="1023"/>
      <c r="F1" s="1023"/>
      <c r="G1" s="1023"/>
      <c r="I1" s="214"/>
    </row>
    <row r="2" spans="2:9" ht="19.5">
      <c r="B2" s="1024" t="s">
        <v>100</v>
      </c>
      <c r="C2" s="1024"/>
      <c r="D2" s="1024"/>
      <c r="E2" s="1024"/>
      <c r="F2" s="1024"/>
      <c r="G2" s="1024"/>
      <c r="I2" s="214"/>
    </row>
    <row r="3" spans="2:9" ht="19.5">
      <c r="B3" s="213" t="s">
        <v>718</v>
      </c>
      <c r="C3" s="213"/>
      <c r="D3" s="213"/>
      <c r="E3" s="213"/>
      <c r="F3" s="213"/>
      <c r="G3" s="213"/>
    </row>
    <row r="4" spans="2:9" ht="10.15" customHeight="1">
      <c r="B4" s="214"/>
      <c r="C4" s="214"/>
      <c r="D4" s="214"/>
      <c r="E4" s="214"/>
      <c r="F4" s="214"/>
      <c r="G4" s="214"/>
    </row>
    <row r="5" spans="2:9" ht="19.5">
      <c r="B5" s="286" t="s">
        <v>113</v>
      </c>
      <c r="C5" s="1025" t="s">
        <v>114</v>
      </c>
      <c r="D5" s="1026"/>
      <c r="E5" s="1026"/>
      <c r="F5" s="1027"/>
      <c r="G5" s="286" t="s">
        <v>108</v>
      </c>
    </row>
    <row r="6" spans="2:9" ht="5.0999999999999996" customHeight="1">
      <c r="B6" s="226"/>
      <c r="C6" s="225"/>
      <c r="D6" s="227"/>
      <c r="E6" s="227"/>
      <c r="F6" s="228"/>
      <c r="G6" s="226"/>
    </row>
    <row r="7" spans="2:9" ht="19.5">
      <c r="B7" s="215"/>
      <c r="C7" s="243" t="s">
        <v>337</v>
      </c>
      <c r="F7" s="216"/>
      <c r="G7" s="218"/>
    </row>
    <row r="8" spans="2:9">
      <c r="B8" s="218">
        <v>2</v>
      </c>
      <c r="C8" s="221" t="s">
        <v>262</v>
      </c>
      <c r="D8" s="230"/>
      <c r="F8" s="216"/>
      <c r="G8" s="231"/>
      <c r="I8" s="278"/>
    </row>
    <row r="9" spans="2:9">
      <c r="B9" s="218">
        <v>4</v>
      </c>
      <c r="C9" s="221" t="s">
        <v>263</v>
      </c>
      <c r="D9" s="230"/>
      <c r="F9" s="216"/>
      <c r="G9" s="231"/>
      <c r="I9" s="278"/>
    </row>
    <row r="10" spans="2:9">
      <c r="B10" s="218">
        <v>5</v>
      </c>
      <c r="C10" s="221" t="s">
        <v>334</v>
      </c>
      <c r="D10" s="230"/>
      <c r="F10" s="216"/>
      <c r="G10" s="231"/>
      <c r="I10" s="278"/>
    </row>
    <row r="11" spans="2:9">
      <c r="B11" s="218">
        <v>8</v>
      </c>
      <c r="C11" s="221" t="s">
        <v>328</v>
      </c>
      <c r="D11" s="230"/>
      <c r="F11" s="216"/>
      <c r="G11" s="231"/>
      <c r="I11" s="278"/>
    </row>
    <row r="12" spans="2:9">
      <c r="B12" s="218">
        <v>10</v>
      </c>
      <c r="C12" s="221" t="s">
        <v>335</v>
      </c>
      <c r="D12" s="230"/>
      <c r="F12" s="216"/>
      <c r="G12" s="231"/>
      <c r="I12" s="278"/>
    </row>
    <row r="13" spans="2:9" ht="19.5">
      <c r="B13" s="218"/>
      <c r="C13" s="1028" t="s">
        <v>673</v>
      </c>
      <c r="D13" s="1029"/>
      <c r="E13" s="1029"/>
      <c r="F13" s="1030"/>
      <c r="G13" s="232"/>
      <c r="I13" s="279"/>
    </row>
    <row r="14" spans="2:9" ht="19.5">
      <c r="B14" s="218"/>
      <c r="C14" s="281"/>
      <c r="D14" s="258"/>
      <c r="E14" s="258"/>
      <c r="F14" s="282"/>
      <c r="G14" s="231"/>
      <c r="I14" s="279"/>
    </row>
    <row r="15" spans="2:9" ht="19.5">
      <c r="B15" s="218"/>
      <c r="C15" s="224" t="s">
        <v>650</v>
      </c>
      <c r="D15" s="258"/>
      <c r="E15" s="258"/>
      <c r="F15" s="282"/>
      <c r="G15" s="231"/>
      <c r="I15" s="279"/>
    </row>
    <row r="16" spans="2:9" ht="19.5">
      <c r="B16" s="218">
        <v>7</v>
      </c>
      <c r="C16" s="242" t="s">
        <v>116</v>
      </c>
      <c r="D16" s="258"/>
      <c r="E16" s="258"/>
      <c r="F16" s="282"/>
      <c r="G16" s="231"/>
      <c r="I16" s="279"/>
    </row>
    <row r="17" spans="2:9" ht="19.5">
      <c r="B17" s="218"/>
      <c r="C17" s="1028" t="s">
        <v>678</v>
      </c>
      <c r="D17" s="1029"/>
      <c r="E17" s="1029"/>
      <c r="F17" s="1030"/>
      <c r="G17" s="232"/>
      <c r="I17" s="279"/>
    </row>
    <row r="18" spans="2:9" ht="19.5">
      <c r="B18" s="218"/>
      <c r="C18" s="281"/>
      <c r="D18" s="258"/>
      <c r="E18" s="258"/>
      <c r="F18" s="282"/>
      <c r="G18" s="231"/>
      <c r="I18" s="279"/>
    </row>
    <row r="19" spans="2:9" ht="19.5">
      <c r="B19" s="218"/>
      <c r="C19" s="281"/>
      <c r="D19" s="258"/>
      <c r="E19" s="258"/>
      <c r="F19" s="282"/>
      <c r="G19" s="231"/>
      <c r="I19" s="279"/>
    </row>
    <row r="20" spans="2:9" ht="19.5">
      <c r="B20" s="220"/>
      <c r="C20" s="1025" t="s">
        <v>674</v>
      </c>
      <c r="D20" s="1026"/>
      <c r="E20" s="1026"/>
      <c r="F20" s="1027"/>
      <c r="G20" s="222"/>
      <c r="H20" s="214"/>
      <c r="I20" s="259"/>
    </row>
    <row r="52" spans="4:4">
      <c r="D52" s="211" t="s">
        <v>243</v>
      </c>
    </row>
    <row r="56" spans="4:4">
      <c r="D56" s="211" t="s">
        <v>242</v>
      </c>
    </row>
    <row r="122" spans="4:4">
      <c r="D122" s="211" t="s">
        <v>271</v>
      </c>
    </row>
  </sheetData>
  <mergeCells count="6">
    <mergeCell ref="C20:F20"/>
    <mergeCell ref="B1:G1"/>
    <mergeCell ref="B2:G2"/>
    <mergeCell ref="C5:F5"/>
    <mergeCell ref="C13:F13"/>
    <mergeCell ref="C17:F17"/>
  </mergeCells>
  <phoneticPr fontId="14" type="noConversion"/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00B050"/>
    <pageSetUpPr fitToPage="1"/>
  </sheetPr>
  <dimension ref="B1:X107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18.75" outlineLevelCol="1"/>
  <cols>
    <col min="1" max="1" width="2.81640625" style="211" customWidth="1"/>
    <col min="2" max="2" width="11.6328125" style="214" customWidth="1"/>
    <col min="3" max="3" width="3.81640625" style="211" customWidth="1"/>
    <col min="4" max="4" width="9.81640625" style="211" customWidth="1"/>
    <col min="5" max="5" width="3.81640625" style="211" customWidth="1"/>
    <col min="6" max="6" width="50.81640625" style="211" customWidth="1"/>
    <col min="7" max="7" width="10.81640625" style="214" customWidth="1"/>
    <col min="8" max="8" width="12" style="214" customWidth="1"/>
    <col min="9" max="9" width="15" style="211" bestFit="1" customWidth="1" outlineLevel="1"/>
    <col min="10" max="10" width="18.36328125" style="211" customWidth="1"/>
    <col min="11" max="11" width="6.36328125" style="211" customWidth="1"/>
    <col min="12" max="12" width="18.81640625" style="214" customWidth="1"/>
    <col min="13" max="13" width="18.81640625" style="211" customWidth="1"/>
    <col min="14" max="14" width="14.36328125" style="211" customWidth="1"/>
    <col min="15" max="17" width="10.81640625" style="211" customWidth="1"/>
    <col min="18" max="23" width="8.81640625" style="211"/>
    <col min="24" max="24" width="10.36328125" style="211" customWidth="1"/>
    <col min="25" max="16384" width="8.81640625" style="211"/>
  </cols>
  <sheetData>
    <row r="1" spans="2:24" ht="19.5">
      <c r="B1" s="1023" t="s">
        <v>352</v>
      </c>
      <c r="C1" s="1023"/>
      <c r="D1" s="1023"/>
      <c r="E1" s="1023"/>
      <c r="F1" s="1023"/>
      <c r="G1" s="1023"/>
      <c r="H1" s="1023"/>
      <c r="I1" s="1023"/>
      <c r="J1" s="1023"/>
    </row>
    <row r="2" spans="2:24" ht="19.5">
      <c r="B2" s="1024" t="s">
        <v>100</v>
      </c>
      <c r="C2" s="1024"/>
      <c r="D2" s="1024"/>
      <c r="E2" s="1024"/>
      <c r="F2" s="1024"/>
      <c r="G2" s="1024"/>
      <c r="H2" s="1024"/>
      <c r="I2" s="1024"/>
      <c r="J2" s="1024"/>
    </row>
    <row r="3" spans="2:24" ht="19.5">
      <c r="B3" s="1023" t="s">
        <v>718</v>
      </c>
      <c r="C3" s="1023"/>
      <c r="D3" s="1023"/>
      <c r="E3" s="1023"/>
      <c r="F3" s="1023"/>
      <c r="G3" s="1023"/>
      <c r="H3" s="1023"/>
      <c r="I3" s="1023"/>
      <c r="J3" s="1023"/>
    </row>
    <row r="4" spans="2:24" ht="24" customHeight="1">
      <c r="B4" s="1052" t="s">
        <v>465</v>
      </c>
      <c r="C4" s="1055" t="s">
        <v>106</v>
      </c>
      <c r="D4" s="1056"/>
      <c r="E4" s="1056"/>
      <c r="F4" s="1057"/>
      <c r="G4" s="1055" t="s">
        <v>107</v>
      </c>
      <c r="H4" s="1057"/>
      <c r="I4" s="1061" t="s">
        <v>91</v>
      </c>
      <c r="J4" s="422" t="s">
        <v>336</v>
      </c>
    </row>
    <row r="5" spans="2:24" ht="20.25" customHeight="1">
      <c r="B5" s="1053"/>
      <c r="C5" s="1047"/>
      <c r="D5" s="1048"/>
      <c r="E5" s="1048"/>
      <c r="F5" s="1049"/>
      <c r="G5" s="1058"/>
      <c r="H5" s="1060"/>
      <c r="I5" s="1062"/>
      <c r="J5" s="423" t="s">
        <v>92</v>
      </c>
    </row>
    <row r="6" spans="2:24" ht="19.5">
      <c r="B6" s="1054"/>
      <c r="C6" s="1058"/>
      <c r="D6" s="1059"/>
      <c r="E6" s="1059"/>
      <c r="F6" s="1060"/>
      <c r="G6" s="424" t="s">
        <v>89</v>
      </c>
      <c r="H6" s="424" t="s">
        <v>90</v>
      </c>
      <c r="I6" s="425" t="s">
        <v>99</v>
      </c>
      <c r="J6" s="426" t="s">
        <v>99</v>
      </c>
    </row>
    <row r="7" spans="2:24" ht="19.5">
      <c r="B7" s="436"/>
      <c r="C7" s="428" t="s">
        <v>712</v>
      </c>
      <c r="D7" s="441"/>
      <c r="E7" s="441"/>
      <c r="F7" s="452"/>
      <c r="G7" s="431"/>
      <c r="H7" s="436"/>
      <c r="I7" s="987" t="e">
        <f>'กลุ่มที่4 PH'!I8</f>
        <v>#REF!</v>
      </c>
      <c r="J7" s="436"/>
    </row>
    <row r="8" spans="2:24" ht="19.5">
      <c r="B8" s="436"/>
      <c r="C8" s="433" t="s">
        <v>259</v>
      </c>
      <c r="D8" s="434"/>
      <c r="E8" s="434"/>
      <c r="F8" s="435"/>
      <c r="G8" s="436"/>
      <c r="H8" s="436"/>
      <c r="I8" s="432"/>
      <c r="J8" s="432"/>
    </row>
    <row r="9" spans="2:24">
      <c r="B9" s="436" t="s">
        <v>266</v>
      </c>
      <c r="C9" s="437" t="s">
        <v>109</v>
      </c>
      <c r="D9" s="438"/>
      <c r="E9" s="438"/>
      <c r="F9" s="435"/>
      <c r="G9" s="436" t="s">
        <v>95</v>
      </c>
      <c r="H9" s="840">
        <v>2200</v>
      </c>
      <c r="I9" s="439"/>
      <c r="J9" s="439"/>
      <c r="L9" s="259"/>
      <c r="M9" s="259"/>
      <c r="N9" s="280"/>
      <c r="P9" s="266"/>
      <c r="R9" s="266"/>
      <c r="S9" s="266"/>
      <c r="T9" s="266"/>
      <c r="U9" s="266"/>
      <c r="V9" s="266"/>
      <c r="X9" s="266"/>
    </row>
    <row r="10" spans="2:24">
      <c r="B10" s="436" t="s">
        <v>267</v>
      </c>
      <c r="C10" s="437" t="s">
        <v>110</v>
      </c>
      <c r="D10" s="434"/>
      <c r="E10" s="434"/>
      <c r="F10" s="435"/>
      <c r="G10" s="436" t="s">
        <v>97</v>
      </c>
      <c r="H10" s="840">
        <f>ROUND(H9*0.2,2)</f>
        <v>440</v>
      </c>
      <c r="I10" s="439"/>
      <c r="J10" s="439"/>
      <c r="L10" s="259"/>
      <c r="M10" s="259"/>
    </row>
    <row r="11" spans="2:24" ht="19.5">
      <c r="B11" s="436"/>
      <c r="C11" s="1068" t="s">
        <v>128</v>
      </c>
      <c r="D11" s="1069"/>
      <c r="E11" s="1069"/>
      <c r="F11" s="1070"/>
      <c r="G11" s="436"/>
      <c r="H11" s="830"/>
      <c r="I11" s="502"/>
      <c r="J11" s="455"/>
    </row>
    <row r="12" spans="2:24" ht="5.25" customHeight="1">
      <c r="B12" s="436"/>
      <c r="C12" s="447"/>
      <c r="D12" s="448"/>
      <c r="E12" s="448"/>
      <c r="F12" s="449"/>
      <c r="G12" s="436"/>
      <c r="H12" s="830"/>
      <c r="I12" s="439"/>
      <c r="J12" s="432"/>
    </row>
    <row r="13" spans="2:24" ht="19.5">
      <c r="B13" s="436"/>
      <c r="C13" s="433" t="s">
        <v>261</v>
      </c>
      <c r="D13" s="434"/>
      <c r="E13" s="434"/>
      <c r="F13" s="435"/>
      <c r="G13" s="436"/>
      <c r="H13" s="830"/>
      <c r="I13" s="439"/>
      <c r="J13" s="432"/>
    </row>
    <row r="14" spans="2:24">
      <c r="B14" s="436" t="s">
        <v>302</v>
      </c>
      <c r="C14" s="437" t="s">
        <v>111</v>
      </c>
      <c r="D14" s="442"/>
      <c r="E14" s="442"/>
      <c r="F14" s="443"/>
      <c r="G14" s="436" t="s">
        <v>97</v>
      </c>
      <c r="H14" s="838">
        <v>1100</v>
      </c>
      <c r="I14" s="439"/>
      <c r="J14" s="439"/>
      <c r="L14" s="259"/>
      <c r="M14" s="259"/>
      <c r="N14" s="475"/>
    </row>
    <row r="15" spans="2:24" ht="22.7" customHeight="1">
      <c r="B15" s="436" t="s">
        <v>303</v>
      </c>
      <c r="C15" s="437" t="s">
        <v>300</v>
      </c>
      <c r="D15" s="442"/>
      <c r="E15" s="442"/>
      <c r="F15" s="443"/>
      <c r="G15" s="436" t="s">
        <v>97</v>
      </c>
      <c r="H15" s="840">
        <v>13302</v>
      </c>
      <c r="I15" s="439"/>
      <c r="J15" s="439"/>
      <c r="L15" s="259"/>
      <c r="M15" s="259"/>
    </row>
    <row r="16" spans="2:24" ht="21.75" customHeight="1">
      <c r="B16" s="436"/>
      <c r="C16" s="1068" t="s">
        <v>117</v>
      </c>
      <c r="D16" s="1069"/>
      <c r="E16" s="1069"/>
      <c r="F16" s="1070"/>
      <c r="G16" s="436"/>
      <c r="H16" s="451"/>
      <c r="I16" s="502"/>
      <c r="J16" s="440"/>
    </row>
    <row r="17" spans="2:13" ht="5.25" customHeight="1">
      <c r="B17" s="436"/>
      <c r="C17" s="437"/>
      <c r="D17" s="444"/>
      <c r="E17" s="434"/>
      <c r="F17" s="435"/>
      <c r="G17" s="436"/>
      <c r="H17" s="451"/>
      <c r="I17" s="502"/>
      <c r="J17" s="432"/>
    </row>
    <row r="18" spans="2:13" ht="19.5">
      <c r="B18" s="436"/>
      <c r="C18" s="433" t="s">
        <v>260</v>
      </c>
      <c r="D18" s="445"/>
      <c r="E18" s="445"/>
      <c r="F18" s="446"/>
      <c r="G18" s="436"/>
      <c r="H18" s="451"/>
      <c r="I18" s="502"/>
      <c r="J18" s="432"/>
    </row>
    <row r="19" spans="2:13">
      <c r="B19" s="436" t="s">
        <v>244</v>
      </c>
      <c r="C19" s="437" t="s">
        <v>305</v>
      </c>
      <c r="D19" s="444"/>
      <c r="E19" s="434"/>
      <c r="F19" s="435"/>
      <c r="G19" s="436" t="s">
        <v>97</v>
      </c>
      <c r="H19" s="840">
        <v>6405</v>
      </c>
      <c r="I19" s="439"/>
      <c r="J19" s="439"/>
      <c r="L19" s="259"/>
      <c r="M19" s="259"/>
    </row>
    <row r="20" spans="2:13" ht="19.5">
      <c r="B20" s="436"/>
      <c r="C20" s="1068" t="s">
        <v>112</v>
      </c>
      <c r="D20" s="1069"/>
      <c r="E20" s="1069"/>
      <c r="F20" s="1070"/>
      <c r="G20" s="436"/>
      <c r="H20" s="451"/>
      <c r="I20" s="502"/>
      <c r="J20" s="440"/>
    </row>
    <row r="21" spans="2:13" ht="6" customHeight="1">
      <c r="B21" s="436"/>
      <c r="C21" s="447"/>
      <c r="D21" s="448"/>
      <c r="E21" s="448"/>
      <c r="F21" s="449"/>
      <c r="G21" s="436"/>
      <c r="H21" s="503"/>
      <c r="I21" s="502"/>
      <c r="J21" s="432"/>
    </row>
    <row r="22" spans="2:13" ht="19.5">
      <c r="B22" s="436"/>
      <c r="C22" s="433" t="s">
        <v>308</v>
      </c>
      <c r="D22" s="441"/>
      <c r="E22" s="442"/>
      <c r="F22" s="443"/>
      <c r="G22" s="436"/>
      <c r="H22" s="503"/>
      <c r="I22" s="502"/>
      <c r="J22" s="432"/>
    </row>
    <row r="23" spans="2:13" hidden="1">
      <c r="B23" s="451" t="s">
        <v>309</v>
      </c>
      <c r="C23" s="437" t="s">
        <v>329</v>
      </c>
      <c r="D23" s="441"/>
      <c r="E23" s="442"/>
      <c r="F23" s="443"/>
      <c r="G23" s="432"/>
      <c r="H23" s="503"/>
      <c r="I23" s="502"/>
      <c r="J23" s="439"/>
    </row>
    <row r="24" spans="2:13" hidden="1">
      <c r="B24" s="451"/>
      <c r="C24" s="437" t="s">
        <v>330</v>
      </c>
      <c r="D24" s="441"/>
      <c r="E24" s="442"/>
      <c r="F24" s="443"/>
      <c r="G24" s="436" t="s">
        <v>104</v>
      </c>
      <c r="H24" s="503"/>
      <c r="I24" s="439"/>
      <c r="J24" s="439"/>
    </row>
    <row r="25" spans="2:13" hidden="1">
      <c r="B25" s="451"/>
      <c r="C25" s="437" t="s">
        <v>331</v>
      </c>
      <c r="D25" s="441"/>
      <c r="E25" s="442"/>
      <c r="F25" s="443"/>
      <c r="G25" s="436" t="s">
        <v>104</v>
      </c>
      <c r="H25" s="503"/>
      <c r="I25" s="439"/>
      <c r="J25" s="439"/>
    </row>
    <row r="26" spans="2:13">
      <c r="B26" s="451" t="s">
        <v>381</v>
      </c>
      <c r="C26" s="437" t="s">
        <v>118</v>
      </c>
      <c r="D26" s="441"/>
      <c r="E26" s="442"/>
      <c r="F26" s="443"/>
      <c r="G26" s="436" t="s">
        <v>97</v>
      </c>
      <c r="H26" s="451">
        <v>675</v>
      </c>
      <c r="I26" s="439"/>
      <c r="J26" s="439"/>
      <c r="L26" s="259"/>
      <c r="M26" s="259"/>
    </row>
    <row r="27" spans="2:13" ht="20.25" customHeight="1">
      <c r="B27" s="451" t="s">
        <v>606</v>
      </c>
      <c r="C27" s="437" t="s">
        <v>456</v>
      </c>
      <c r="D27" s="441"/>
      <c r="E27" s="442"/>
      <c r="F27" s="443"/>
      <c r="G27" s="436" t="s">
        <v>95</v>
      </c>
      <c r="H27" s="451">
        <f>ROUND(H26*0.5*2*1.2,2)</f>
        <v>810</v>
      </c>
      <c r="I27" s="439"/>
      <c r="J27" s="439"/>
      <c r="L27" s="259"/>
    </row>
    <row r="28" spans="2:13" ht="20.25" customHeight="1">
      <c r="B28" s="451" t="s">
        <v>309</v>
      </c>
      <c r="C28" s="437" t="s">
        <v>329</v>
      </c>
      <c r="D28" s="441"/>
      <c r="E28" s="442"/>
      <c r="F28" s="443"/>
      <c r="G28" s="436" t="s">
        <v>104</v>
      </c>
      <c r="H28" s="451">
        <v>100</v>
      </c>
      <c r="I28" s="439"/>
      <c r="J28" s="439"/>
      <c r="L28" s="259"/>
    </row>
    <row r="29" spans="2:13" ht="18.75" customHeight="1">
      <c r="B29" s="436"/>
      <c r="C29" s="1068" t="s">
        <v>246</v>
      </c>
      <c r="D29" s="1069"/>
      <c r="E29" s="1069"/>
      <c r="F29" s="1070"/>
      <c r="G29" s="436"/>
      <c r="H29" s="503"/>
      <c r="I29" s="502"/>
      <c r="J29" s="440"/>
    </row>
    <row r="30" spans="2:13" ht="10.15" customHeight="1">
      <c r="B30" s="436"/>
      <c r="C30" s="447"/>
      <c r="D30" s="448"/>
      <c r="E30" s="448"/>
      <c r="F30" s="449"/>
      <c r="G30" s="436"/>
      <c r="H30" s="503"/>
      <c r="I30" s="502"/>
      <c r="J30" s="440"/>
    </row>
    <row r="31" spans="2:13" ht="19.5">
      <c r="B31" s="436"/>
      <c r="C31" s="433" t="s">
        <v>310</v>
      </c>
      <c r="D31" s="441"/>
      <c r="E31" s="442"/>
      <c r="F31" s="443"/>
      <c r="G31" s="436"/>
      <c r="H31" s="503"/>
      <c r="I31" s="502"/>
      <c r="J31" s="432"/>
    </row>
    <row r="32" spans="2:13">
      <c r="B32" s="450" t="s">
        <v>354</v>
      </c>
      <c r="C32" s="437" t="s">
        <v>362</v>
      </c>
      <c r="D32" s="441"/>
      <c r="E32" s="442"/>
      <c r="F32" s="443"/>
      <c r="G32" s="436" t="s">
        <v>104</v>
      </c>
      <c r="H32" s="865">
        <v>2</v>
      </c>
      <c r="I32" s="439"/>
      <c r="J32" s="439"/>
      <c r="L32" s="259"/>
      <c r="M32" s="259"/>
    </row>
    <row r="33" spans="2:14" ht="21.75" customHeight="1">
      <c r="B33" s="450" t="s">
        <v>357</v>
      </c>
      <c r="C33" s="850" t="str">
        <f>'กลุ่มที่4 PH'!C27</f>
        <v>งานจัดหาและติดตั้งบันไดลิง</v>
      </c>
      <c r="D33" s="441"/>
      <c r="E33" s="442"/>
      <c r="F33" s="443"/>
      <c r="G33" s="218" t="s">
        <v>94</v>
      </c>
      <c r="H33" s="450">
        <v>150</v>
      </c>
      <c r="I33" s="439"/>
      <c r="J33" s="439"/>
      <c r="L33" s="259"/>
    </row>
    <row r="34" spans="2:14" ht="21.75" customHeight="1">
      <c r="B34" s="450" t="s">
        <v>580</v>
      </c>
      <c r="C34" s="851" t="s">
        <v>467</v>
      </c>
      <c r="D34" s="214"/>
      <c r="E34" s="229"/>
      <c r="F34" s="219"/>
      <c r="G34" s="218" t="s">
        <v>104</v>
      </c>
      <c r="H34" s="861">
        <v>1</v>
      </c>
      <c r="I34" s="245"/>
      <c r="J34" s="245"/>
      <c r="L34" s="259"/>
      <c r="N34" s="837"/>
    </row>
    <row r="35" spans="2:14" ht="19.5">
      <c r="B35" s="436"/>
      <c r="C35" s="1068" t="s">
        <v>127</v>
      </c>
      <c r="D35" s="1069"/>
      <c r="E35" s="1069"/>
      <c r="F35" s="1070"/>
      <c r="G35" s="436"/>
      <c r="H35" s="436"/>
      <c r="I35" s="421"/>
      <c r="J35" s="440"/>
      <c r="M35" s="259"/>
    </row>
    <row r="36" spans="2:14" ht="10.5" customHeight="1">
      <c r="B36" s="436"/>
      <c r="C36" s="447"/>
      <c r="D36" s="448"/>
      <c r="E36" s="448"/>
      <c r="F36" s="449"/>
      <c r="G36" s="436"/>
      <c r="H36" s="436"/>
      <c r="I36" s="421"/>
      <c r="J36" s="440"/>
    </row>
    <row r="37" spans="2:14" ht="19.5">
      <c r="B37" s="436"/>
      <c r="C37" s="428" t="s">
        <v>713</v>
      </c>
      <c r="D37" s="448"/>
      <c r="E37" s="448"/>
      <c r="F37" s="449"/>
      <c r="G37" s="436"/>
      <c r="H37" s="436"/>
      <c r="I37" s="973"/>
      <c r="J37" s="440"/>
    </row>
    <row r="38" spans="2:14" ht="19.5">
      <c r="B38" s="436"/>
      <c r="C38" s="433" t="s">
        <v>119</v>
      </c>
      <c r="D38" s="444"/>
      <c r="E38" s="434"/>
      <c r="F38" s="435"/>
      <c r="G38" s="436"/>
      <c r="H38" s="451"/>
      <c r="I38" s="421"/>
      <c r="J38" s="440"/>
    </row>
    <row r="39" spans="2:14">
      <c r="B39" s="436" t="s">
        <v>314</v>
      </c>
      <c r="C39" s="437" t="s">
        <v>102</v>
      </c>
      <c r="D39" s="434"/>
      <c r="E39" s="442"/>
      <c r="F39" s="443"/>
      <c r="G39" s="436" t="s">
        <v>97</v>
      </c>
      <c r="H39" s="865">
        <v>14</v>
      </c>
      <c r="I39" s="245"/>
      <c r="J39" s="245"/>
      <c r="L39" s="259"/>
    </row>
    <row r="40" spans="2:14">
      <c r="B40" s="436" t="s">
        <v>315</v>
      </c>
      <c r="C40" s="437" t="s">
        <v>120</v>
      </c>
      <c r="D40" s="444"/>
      <c r="E40" s="434"/>
      <c r="F40" s="435"/>
      <c r="G40" s="436" t="s">
        <v>97</v>
      </c>
      <c r="H40" s="864">
        <f>ROUND(585*1.05,0)</f>
        <v>614</v>
      </c>
      <c r="I40" s="245"/>
      <c r="J40" s="245"/>
      <c r="L40" s="259"/>
    </row>
    <row r="41" spans="2:14">
      <c r="B41" s="436" t="s">
        <v>316</v>
      </c>
      <c r="C41" s="437" t="s">
        <v>121</v>
      </c>
      <c r="D41" s="444"/>
      <c r="E41" s="434"/>
      <c r="F41" s="435"/>
      <c r="G41" s="436" t="s">
        <v>103</v>
      </c>
      <c r="H41" s="840">
        <f>ROUND(H40*75,2)</f>
        <v>46050</v>
      </c>
      <c r="I41" s="245"/>
      <c r="J41" s="245"/>
      <c r="L41" s="259"/>
    </row>
    <row r="42" spans="2:14">
      <c r="B42" s="436" t="s">
        <v>317</v>
      </c>
      <c r="C42" s="437" t="s">
        <v>191</v>
      </c>
      <c r="D42" s="434"/>
      <c r="E42" s="442"/>
      <c r="F42" s="443"/>
      <c r="G42" s="436" t="s">
        <v>94</v>
      </c>
      <c r="H42" s="865">
        <v>110</v>
      </c>
      <c r="I42" s="245"/>
      <c r="J42" s="245"/>
      <c r="L42" s="259"/>
    </row>
    <row r="43" spans="2:14">
      <c r="B43" s="436" t="s">
        <v>369</v>
      </c>
      <c r="C43" s="437" t="s">
        <v>339</v>
      </c>
      <c r="D43" s="434"/>
      <c r="E43" s="442"/>
      <c r="F43" s="443"/>
      <c r="G43" s="436" t="s">
        <v>94</v>
      </c>
      <c r="H43" s="865">
        <v>110</v>
      </c>
      <c r="I43" s="245"/>
      <c r="J43" s="245"/>
      <c r="L43" s="259"/>
    </row>
    <row r="44" spans="2:14">
      <c r="B44" s="436" t="s">
        <v>320</v>
      </c>
      <c r="C44" s="437" t="s">
        <v>192</v>
      </c>
      <c r="D44" s="434"/>
      <c r="E44" s="442"/>
      <c r="F44" s="443"/>
      <c r="G44" s="436" t="s">
        <v>95</v>
      </c>
      <c r="H44" s="865">
        <v>2</v>
      </c>
      <c r="I44" s="245"/>
      <c r="J44" s="245"/>
      <c r="L44" s="259"/>
      <c r="N44" s="839"/>
    </row>
    <row r="45" spans="2:14" ht="19.5">
      <c r="B45" s="436"/>
      <c r="C45" s="1068" t="s">
        <v>126</v>
      </c>
      <c r="D45" s="1069"/>
      <c r="E45" s="1069"/>
      <c r="F45" s="1070"/>
      <c r="G45" s="436"/>
      <c r="H45" s="436"/>
      <c r="I45" s="421"/>
      <c r="J45" s="440"/>
      <c r="M45" s="259"/>
    </row>
    <row r="46" spans="2:14" ht="19.5">
      <c r="B46" s="286"/>
      <c r="C46" s="1025" t="s">
        <v>333</v>
      </c>
      <c r="D46" s="1026"/>
      <c r="E46" s="1026"/>
      <c r="F46" s="1027"/>
      <c r="G46" s="263"/>
      <c r="H46" s="263"/>
      <c r="I46" s="263"/>
      <c r="J46" s="264"/>
      <c r="K46" s="214"/>
      <c r="L46" s="923"/>
      <c r="M46" s="841"/>
    </row>
    <row r="107" spans="4:4">
      <c r="D107" s="211" t="s">
        <v>271</v>
      </c>
    </row>
  </sheetData>
  <mergeCells count="14">
    <mergeCell ref="C46:F46"/>
    <mergeCell ref="C11:F11"/>
    <mergeCell ref="C20:F20"/>
    <mergeCell ref="C29:F29"/>
    <mergeCell ref="C35:F35"/>
    <mergeCell ref="C16:F16"/>
    <mergeCell ref="C45:F45"/>
    <mergeCell ref="B1:J1"/>
    <mergeCell ref="B2:J2"/>
    <mergeCell ref="B3:J3"/>
    <mergeCell ref="B4:B6"/>
    <mergeCell ref="C4:F6"/>
    <mergeCell ref="G4:H5"/>
    <mergeCell ref="I4:I5"/>
  </mergeCells>
  <phoneticPr fontId="0" type="noConversion"/>
  <printOptions horizontalCentered="1"/>
  <pageMargins left="0.25" right="0.25" top="0.75" bottom="0.75" header="0.3" footer="0.3"/>
  <pageSetup paperSize="9" scale="52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00B050"/>
    <pageSetUpPr fitToPage="1"/>
  </sheetPr>
  <dimension ref="B1:I107"/>
  <sheetViews>
    <sheetView tabSelected="1" view="pageBreakPreview" topLeftCell="A2" zoomScale="85" zoomScaleNormal="80" zoomScaleSheetLayoutView="85" workbookViewId="0">
      <selection activeCell="G11" sqref="G11"/>
    </sheetView>
  </sheetViews>
  <sheetFormatPr defaultColWidth="9.36328125" defaultRowHeight="18.75"/>
  <cols>
    <col min="1" max="1" width="2.81640625" style="211" customWidth="1"/>
    <col min="2" max="2" width="12.81640625" style="211" customWidth="1"/>
    <col min="3" max="5" width="2.81640625" style="211" customWidth="1"/>
    <col min="6" max="6" width="75.81640625" style="211" customWidth="1"/>
    <col min="7" max="7" width="30.81640625" style="211" customWidth="1"/>
    <col min="8" max="8" width="9.36328125" style="211"/>
    <col min="9" max="9" width="18.81640625" style="211" customWidth="1"/>
    <col min="10" max="16356" width="9.36328125" style="211"/>
    <col min="16357" max="16357" width="8.81640625" style="211" customWidth="1"/>
    <col min="16358" max="16359" width="9.36328125" style="211"/>
    <col min="16360" max="16360" width="8.81640625" style="211" customWidth="1"/>
    <col min="16361" max="16384" width="9.36328125" style="211"/>
  </cols>
  <sheetData>
    <row r="1" spans="2:9" ht="22.7" hidden="1" customHeight="1">
      <c r="B1" s="1023" t="s">
        <v>352</v>
      </c>
      <c r="C1" s="1023"/>
      <c r="D1" s="1023"/>
      <c r="E1" s="1023"/>
      <c r="F1" s="1023"/>
      <c r="G1" s="1023"/>
      <c r="I1" s="214" t="s">
        <v>347</v>
      </c>
    </row>
    <row r="2" spans="2:9" ht="19.5">
      <c r="B2" s="1024" t="s">
        <v>100</v>
      </c>
      <c r="C2" s="1024"/>
      <c r="D2" s="1024"/>
      <c r="E2" s="1024"/>
      <c r="F2" s="1024"/>
      <c r="G2" s="1024"/>
      <c r="I2" s="214"/>
    </row>
    <row r="3" spans="2:9" ht="19.5">
      <c r="B3" s="213" t="s">
        <v>718</v>
      </c>
      <c r="C3" s="213"/>
      <c r="D3" s="213"/>
      <c r="E3" s="213"/>
      <c r="F3" s="213"/>
      <c r="G3" s="213"/>
      <c r="H3" s="213"/>
    </row>
    <row r="4" spans="2:9" ht="10.15" customHeight="1">
      <c r="B4" s="214"/>
      <c r="C4" s="214"/>
      <c r="D4" s="214"/>
      <c r="E4" s="214"/>
      <c r="F4" s="214"/>
      <c r="G4" s="214"/>
    </row>
    <row r="5" spans="2:9" ht="19.5">
      <c r="B5" s="286" t="s">
        <v>113</v>
      </c>
      <c r="C5" s="1025" t="s">
        <v>114</v>
      </c>
      <c r="D5" s="1026"/>
      <c r="E5" s="1026"/>
      <c r="F5" s="1027"/>
      <c r="G5" s="286" t="s">
        <v>108</v>
      </c>
    </row>
    <row r="6" spans="2:9" ht="5.0999999999999996" customHeight="1">
      <c r="B6" s="226"/>
      <c r="C6" s="225"/>
      <c r="D6" s="227"/>
      <c r="E6" s="227"/>
      <c r="F6" s="228"/>
      <c r="G6" s="226"/>
    </row>
    <row r="7" spans="2:9" ht="19.5">
      <c r="B7" s="215"/>
      <c r="C7" s="224" t="s">
        <v>337</v>
      </c>
      <c r="F7" s="216"/>
      <c r="G7" s="218"/>
    </row>
    <row r="8" spans="2:9" ht="19.5">
      <c r="B8" s="215"/>
      <c r="C8" s="243"/>
      <c r="F8" s="216"/>
      <c r="G8" s="218"/>
    </row>
    <row r="9" spans="2:9">
      <c r="B9" s="218">
        <v>14</v>
      </c>
      <c r="C9" s="241" t="s">
        <v>248</v>
      </c>
      <c r="D9" s="214"/>
      <c r="F9" s="216"/>
      <c r="G9" s="235"/>
      <c r="I9" s="278"/>
    </row>
    <row r="10" spans="2:9">
      <c r="B10" s="218"/>
      <c r="C10" s="241"/>
      <c r="D10" s="214"/>
      <c r="F10" s="216"/>
      <c r="G10" s="235"/>
      <c r="I10" s="278"/>
    </row>
    <row r="11" spans="2:9" ht="19.5">
      <c r="B11" s="218"/>
      <c r="C11" s="1028" t="s">
        <v>617</v>
      </c>
      <c r="D11" s="1029"/>
      <c r="E11" s="1029"/>
      <c r="F11" s="1030"/>
      <c r="G11" s="236"/>
      <c r="I11" s="279"/>
    </row>
    <row r="12" spans="2:9">
      <c r="B12" s="233"/>
      <c r="C12" s="237"/>
      <c r="D12" s="238"/>
      <c r="E12" s="239"/>
      <c r="F12" s="240"/>
      <c r="G12" s="233"/>
    </row>
    <row r="13" spans="2:9" ht="19.5">
      <c r="B13" s="220"/>
      <c r="C13" s="1025" t="s">
        <v>245</v>
      </c>
      <c r="D13" s="1026"/>
      <c r="E13" s="1026"/>
      <c r="F13" s="1027"/>
      <c r="G13" s="310"/>
      <c r="H13" s="214"/>
      <c r="I13" s="259"/>
    </row>
    <row r="107" spans="4:4">
      <c r="D107" s="211" t="s">
        <v>271</v>
      </c>
    </row>
  </sheetData>
  <mergeCells count="5">
    <mergeCell ref="C13:F13"/>
    <mergeCell ref="B1:G1"/>
    <mergeCell ref="B2:G2"/>
    <mergeCell ref="C5:F5"/>
    <mergeCell ref="C11:F11"/>
  </mergeCells>
  <phoneticPr fontId="14" type="noConversion"/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00B050"/>
    <pageSetUpPr fitToPage="1"/>
  </sheetPr>
  <dimension ref="B1:M125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18.75" outlineLevelCol="1"/>
  <cols>
    <col min="1" max="1" width="2.81640625" style="287" customWidth="1"/>
    <col min="2" max="2" width="10.81640625" style="287" customWidth="1"/>
    <col min="3" max="3" width="3.81640625" style="287" customWidth="1"/>
    <col min="4" max="4" width="9.81640625" style="287" customWidth="1"/>
    <col min="5" max="5" width="3.81640625" style="287" customWidth="1"/>
    <col min="6" max="6" width="52.81640625" style="287" customWidth="1"/>
    <col min="7" max="8" width="10.81640625" style="287" customWidth="1"/>
    <col min="9" max="9" width="15" style="287" customWidth="1" outlineLevel="1"/>
    <col min="10" max="10" width="16.81640625" style="287" customWidth="1"/>
    <col min="11" max="11" width="15.453125" style="211" bestFit="1" customWidth="1"/>
    <col min="12" max="12" width="18.81640625" style="288" customWidth="1"/>
    <col min="13" max="13" width="18.81640625" style="287" customWidth="1"/>
    <col min="14" max="17" width="10.81640625" style="287" customWidth="1"/>
    <col min="18" max="16384" width="8.81640625" style="287"/>
  </cols>
  <sheetData>
    <row r="1" spans="2:13" s="211" customFormat="1" ht="19.5">
      <c r="B1" s="1023" t="s">
        <v>352</v>
      </c>
      <c r="C1" s="1023"/>
      <c r="D1" s="1023"/>
      <c r="E1" s="1023"/>
      <c r="F1" s="1023"/>
      <c r="G1" s="1023"/>
      <c r="H1" s="1023"/>
      <c r="I1" s="1023"/>
      <c r="J1" s="1023"/>
      <c r="L1" s="214"/>
    </row>
    <row r="2" spans="2:13" s="211" customFormat="1" ht="19.5">
      <c r="B2" s="1024" t="s">
        <v>100</v>
      </c>
      <c r="C2" s="1024"/>
      <c r="D2" s="1024"/>
      <c r="E2" s="1024"/>
      <c r="F2" s="1024"/>
      <c r="G2" s="1024"/>
      <c r="H2" s="1024"/>
      <c r="I2" s="1024"/>
      <c r="J2" s="1024"/>
      <c r="L2" s="214"/>
    </row>
    <row r="3" spans="2:13" s="211" customFormat="1" ht="19.5">
      <c r="B3" s="1023" t="s">
        <v>718</v>
      </c>
      <c r="C3" s="1023"/>
      <c r="D3" s="1023"/>
      <c r="E3" s="1023"/>
      <c r="F3" s="1023"/>
      <c r="G3" s="1023"/>
      <c r="H3" s="1023"/>
      <c r="I3" s="1023"/>
      <c r="J3" s="1023"/>
      <c r="L3" s="214"/>
    </row>
    <row r="4" spans="2:13" s="211" customFormat="1" ht="10.15" customHeight="1">
      <c r="B4" s="214"/>
      <c r="C4" s="214"/>
      <c r="D4" s="214"/>
      <c r="E4" s="214"/>
      <c r="F4" s="214"/>
      <c r="G4" s="214"/>
      <c r="H4" s="214"/>
      <c r="I4" s="214"/>
      <c r="J4" s="214"/>
      <c r="L4" s="214"/>
    </row>
    <row r="5" spans="2:13" s="211" customFormat="1" ht="21.95" customHeight="1">
      <c r="B5" s="1031" t="s">
        <v>345</v>
      </c>
      <c r="C5" s="1034" t="s">
        <v>106</v>
      </c>
      <c r="D5" s="1035"/>
      <c r="E5" s="1035"/>
      <c r="F5" s="1036"/>
      <c r="G5" s="1034" t="s">
        <v>107</v>
      </c>
      <c r="H5" s="1036"/>
      <c r="I5" s="1019" t="s">
        <v>91</v>
      </c>
      <c r="J5" s="422" t="s">
        <v>336</v>
      </c>
      <c r="L5" s="214"/>
    </row>
    <row r="6" spans="2:13" s="211" customFormat="1" ht="21.6" customHeight="1">
      <c r="B6" s="1032"/>
      <c r="C6" s="1037"/>
      <c r="D6" s="1038"/>
      <c r="E6" s="1038"/>
      <c r="F6" s="1039"/>
      <c r="G6" s="1040"/>
      <c r="H6" s="1042"/>
      <c r="I6" s="1043"/>
      <c r="J6" s="423" t="s">
        <v>92</v>
      </c>
      <c r="L6" s="214"/>
    </row>
    <row r="7" spans="2:13" s="211" customFormat="1" ht="21.95" customHeight="1">
      <c r="B7" s="1033"/>
      <c r="C7" s="1040"/>
      <c r="D7" s="1041"/>
      <c r="E7" s="1041"/>
      <c r="F7" s="1042"/>
      <c r="G7" s="286" t="s">
        <v>89</v>
      </c>
      <c r="H7" s="286" t="s">
        <v>90</v>
      </c>
      <c r="I7" s="275" t="s">
        <v>99</v>
      </c>
      <c r="J7" s="426" t="s">
        <v>99</v>
      </c>
      <c r="L7" s="214"/>
    </row>
    <row r="8" spans="2:13" ht="19.5">
      <c r="B8" s="218"/>
      <c r="C8" s="428" t="s">
        <v>709</v>
      </c>
      <c r="D8" s="214"/>
      <c r="E8" s="214"/>
      <c r="F8" s="217"/>
      <c r="G8" s="218"/>
      <c r="H8" s="218"/>
      <c r="I8" s="987" t="e">
        <f>'กลุ่มที่5 TR'!I7</f>
        <v>#REF!</v>
      </c>
      <c r="J8" s="218"/>
    </row>
    <row r="9" spans="2:13" ht="19.5">
      <c r="B9" s="289"/>
      <c r="C9" s="290" t="s">
        <v>241</v>
      </c>
      <c r="D9" s="291"/>
      <c r="E9" s="291"/>
      <c r="F9" s="292"/>
      <c r="G9" s="293"/>
      <c r="H9" s="294"/>
      <c r="I9" s="252"/>
      <c r="J9" s="252"/>
    </row>
    <row r="10" spans="2:13">
      <c r="B10" s="295" t="s">
        <v>371</v>
      </c>
      <c r="C10" s="296" t="s">
        <v>696</v>
      </c>
      <c r="D10" s="299"/>
      <c r="E10" s="300"/>
      <c r="F10" s="301"/>
      <c r="G10" s="297" t="s">
        <v>93</v>
      </c>
      <c r="H10" s="297">
        <v>1</v>
      </c>
      <c r="I10" s="245"/>
      <c r="J10" s="245"/>
      <c r="L10" s="259"/>
      <c r="M10" s="415"/>
    </row>
    <row r="11" spans="2:13">
      <c r="B11" s="298" t="s">
        <v>372</v>
      </c>
      <c r="C11" s="296" t="s">
        <v>401</v>
      </c>
      <c r="E11" s="288"/>
      <c r="F11" s="302"/>
      <c r="G11" s="297" t="s">
        <v>93</v>
      </c>
      <c r="H11" s="297">
        <v>1</v>
      </c>
      <c r="I11" s="245"/>
      <c r="J11" s="245"/>
      <c r="L11" s="259"/>
      <c r="M11" s="415"/>
    </row>
    <row r="12" spans="2:13">
      <c r="B12" s="294" t="s">
        <v>373</v>
      </c>
      <c r="C12" s="296" t="s">
        <v>402</v>
      </c>
      <c r="E12" s="288"/>
      <c r="F12" s="302"/>
      <c r="G12" s="297" t="s">
        <v>93</v>
      </c>
      <c r="H12" s="297">
        <v>1</v>
      </c>
      <c r="I12" s="245"/>
      <c r="J12" s="245"/>
      <c r="L12" s="259"/>
      <c r="M12" s="415"/>
    </row>
    <row r="13" spans="2:13">
      <c r="B13" s="294" t="s">
        <v>374</v>
      </c>
      <c r="C13" s="296" t="s">
        <v>403</v>
      </c>
      <c r="E13" s="288"/>
      <c r="F13" s="302"/>
      <c r="G13" s="297"/>
      <c r="H13" s="297">
        <v>1</v>
      </c>
      <c r="I13" s="245"/>
      <c r="J13" s="245"/>
      <c r="L13" s="259"/>
      <c r="M13" s="415"/>
    </row>
    <row r="14" spans="2:13" ht="19.5">
      <c r="B14" s="306"/>
      <c r="C14" s="1025" t="s">
        <v>245</v>
      </c>
      <c r="D14" s="1026"/>
      <c r="E14" s="1026"/>
      <c r="F14" s="1027"/>
      <c r="G14" s="286"/>
      <c r="H14" s="306"/>
      <c r="I14" s="307"/>
      <c r="J14" s="308"/>
      <c r="K14" s="214"/>
      <c r="L14" s="970"/>
      <c r="M14" s="828"/>
    </row>
    <row r="15" spans="2:13">
      <c r="B15" s="288"/>
      <c r="E15" s="288"/>
      <c r="I15" s="288"/>
      <c r="J15" s="288"/>
    </row>
    <row r="16" spans="2:13">
      <c r="B16" s="288"/>
      <c r="E16" s="288"/>
      <c r="I16" s="288"/>
      <c r="J16" s="288"/>
    </row>
    <row r="17" spans="2:10">
      <c r="B17" s="288"/>
      <c r="E17" s="288"/>
      <c r="I17" s="288"/>
      <c r="J17" s="288"/>
    </row>
    <row r="18" spans="2:10">
      <c r="B18" s="288"/>
      <c r="E18" s="288"/>
      <c r="I18" s="288"/>
      <c r="J18" s="288"/>
    </row>
    <row r="19" spans="2:10">
      <c r="B19" s="288"/>
      <c r="E19" s="288"/>
      <c r="I19" s="288"/>
      <c r="J19" s="288"/>
    </row>
    <row r="20" spans="2:10">
      <c r="B20" s="288"/>
      <c r="E20" s="288"/>
      <c r="I20" s="288"/>
      <c r="J20" s="288"/>
    </row>
    <row r="21" spans="2:10">
      <c r="B21" s="288"/>
      <c r="E21" s="288"/>
      <c r="I21" s="288"/>
      <c r="J21" s="288"/>
    </row>
    <row r="22" spans="2:10">
      <c r="B22" s="288"/>
      <c r="E22" s="288"/>
      <c r="I22" s="288"/>
      <c r="J22" s="288"/>
    </row>
    <row r="23" spans="2:10">
      <c r="B23" s="288"/>
      <c r="E23" s="288"/>
      <c r="I23" s="288"/>
      <c r="J23" s="288"/>
    </row>
    <row r="24" spans="2:10">
      <c r="B24" s="288"/>
      <c r="E24" s="288"/>
      <c r="I24" s="288"/>
      <c r="J24" s="288"/>
    </row>
    <row r="25" spans="2:10">
      <c r="B25" s="288"/>
      <c r="E25" s="288"/>
      <c r="I25" s="288"/>
      <c r="J25" s="288"/>
    </row>
    <row r="26" spans="2:10" ht="19.5">
      <c r="B26" s="309"/>
      <c r="D26" s="291"/>
      <c r="E26" s="291"/>
      <c r="I26" s="288"/>
      <c r="J26" s="288"/>
    </row>
    <row r="27" spans="2:10">
      <c r="B27" s="288"/>
      <c r="E27" s="288"/>
      <c r="I27" s="288"/>
      <c r="J27" s="288"/>
    </row>
    <row r="28" spans="2:10">
      <c r="B28" s="288"/>
      <c r="E28" s="288"/>
      <c r="I28" s="288"/>
      <c r="J28" s="288"/>
    </row>
    <row r="29" spans="2:10">
      <c r="B29" s="288"/>
      <c r="E29" s="288"/>
      <c r="I29" s="288"/>
      <c r="J29" s="288"/>
    </row>
    <row r="30" spans="2:10">
      <c r="B30" s="288"/>
      <c r="C30" s="288"/>
      <c r="E30" s="288"/>
      <c r="I30" s="288"/>
      <c r="J30" s="288"/>
    </row>
    <row r="31" spans="2:10">
      <c r="B31" s="288"/>
      <c r="C31" s="288"/>
      <c r="E31" s="288"/>
      <c r="I31" s="288"/>
      <c r="J31" s="288"/>
    </row>
    <row r="32" spans="2:10" ht="19.5">
      <c r="B32" s="309"/>
      <c r="D32" s="291"/>
      <c r="E32" s="291"/>
      <c r="I32" s="288"/>
      <c r="J32" s="288"/>
    </row>
    <row r="33" spans="2:10">
      <c r="B33" s="288"/>
      <c r="C33" s="288"/>
      <c r="E33" s="288"/>
      <c r="I33" s="288"/>
      <c r="J33" s="288"/>
    </row>
    <row r="35" spans="2:10" ht="19.5">
      <c r="B35" s="288"/>
      <c r="C35" s="258"/>
      <c r="D35" s="258"/>
      <c r="E35" s="258"/>
      <c r="F35" s="258"/>
      <c r="G35" s="258"/>
      <c r="H35" s="258"/>
      <c r="I35" s="288"/>
      <c r="J35" s="288"/>
    </row>
    <row r="55" spans="4:4">
      <c r="D55" s="287" t="s">
        <v>243</v>
      </c>
    </row>
    <row r="59" spans="4:4">
      <c r="D59" s="287" t="s">
        <v>242</v>
      </c>
    </row>
    <row r="125" spans="4:4">
      <c r="D125" s="287" t="s">
        <v>271</v>
      </c>
    </row>
  </sheetData>
  <mergeCells count="8">
    <mergeCell ref="C14:F14"/>
    <mergeCell ref="B5:B7"/>
    <mergeCell ref="C5:F7"/>
    <mergeCell ref="G5:H6"/>
    <mergeCell ref="B1:J1"/>
    <mergeCell ref="B2:J2"/>
    <mergeCell ref="B3:J3"/>
    <mergeCell ref="I5:I6"/>
  </mergeCells>
  <phoneticPr fontId="0" type="noConversion"/>
  <printOptions horizontalCentered="1"/>
  <pageMargins left="0.25" right="0.25" top="0.75" bottom="0.75" header="0.3" footer="0.3"/>
  <pageSetup paperSize="9" scale="53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I107"/>
  <sheetViews>
    <sheetView tabSelected="1" view="pageBreakPreview" topLeftCell="A2" zoomScaleNormal="80" zoomScaleSheetLayoutView="100" workbookViewId="0">
      <selection activeCell="G11" sqref="G11"/>
    </sheetView>
  </sheetViews>
  <sheetFormatPr defaultColWidth="9.36328125" defaultRowHeight="18.75"/>
  <cols>
    <col min="1" max="1" width="2.81640625" style="211" customWidth="1"/>
    <col min="2" max="2" width="12.81640625" style="211" customWidth="1"/>
    <col min="3" max="5" width="2.81640625" style="211" customWidth="1"/>
    <col min="6" max="6" width="75.81640625" style="211" customWidth="1"/>
    <col min="7" max="7" width="30.81640625" style="211" customWidth="1"/>
    <col min="8" max="8" width="9.36328125" style="211"/>
    <col min="9" max="9" width="18.81640625" style="211" customWidth="1"/>
    <col min="10" max="16356" width="9.36328125" style="211"/>
    <col min="16357" max="16357" width="8.81640625" style="211" customWidth="1"/>
    <col min="16358" max="16359" width="9.36328125" style="211"/>
    <col min="16360" max="16360" width="8.81640625" style="211" customWidth="1"/>
    <col min="16361" max="16384" width="9.36328125" style="211"/>
  </cols>
  <sheetData>
    <row r="1" spans="2:9" ht="22.7" hidden="1" customHeight="1">
      <c r="B1" s="1023" t="s">
        <v>352</v>
      </c>
      <c r="C1" s="1023"/>
      <c r="D1" s="1023"/>
      <c r="E1" s="1023"/>
      <c r="F1" s="1023"/>
      <c r="G1" s="1023"/>
      <c r="I1" s="214" t="s">
        <v>347</v>
      </c>
    </row>
    <row r="2" spans="2:9" ht="19.5">
      <c r="B2" s="1066" t="s">
        <v>352</v>
      </c>
      <c r="C2" s="1066"/>
      <c r="D2" s="1066"/>
      <c r="E2" s="1066"/>
      <c r="F2" s="1066"/>
      <c r="G2" s="1066"/>
      <c r="I2" s="214"/>
    </row>
    <row r="3" spans="2:9" ht="19.5">
      <c r="B3" s="1067" t="s">
        <v>718</v>
      </c>
      <c r="C3" s="1067"/>
      <c r="D3" s="1067"/>
      <c r="E3" s="1067"/>
      <c r="F3" s="1067"/>
      <c r="G3" s="1067"/>
      <c r="H3" s="213"/>
    </row>
    <row r="4" spans="2:9" ht="19.5">
      <c r="B4" s="912" t="s">
        <v>671</v>
      </c>
      <c r="C4" s="912"/>
      <c r="D4" s="912"/>
      <c r="E4" s="912"/>
      <c r="F4" s="912"/>
      <c r="G4" s="912"/>
    </row>
    <row r="5" spans="2:9" ht="19.5">
      <c r="B5" s="286" t="s">
        <v>113</v>
      </c>
      <c r="C5" s="1025" t="s">
        <v>114</v>
      </c>
      <c r="D5" s="1026"/>
      <c r="E5" s="1026"/>
      <c r="F5" s="1027"/>
      <c r="G5" s="286" t="s">
        <v>108</v>
      </c>
    </row>
    <row r="6" spans="2:9" ht="5.0999999999999996" customHeight="1">
      <c r="B6" s="226"/>
      <c r="C6" s="225"/>
      <c r="D6" s="227"/>
      <c r="E6" s="227"/>
      <c r="F6" s="228"/>
      <c r="G6" s="226"/>
    </row>
    <row r="7" spans="2:9" ht="19.5">
      <c r="B7" s="215"/>
      <c r="C7" s="224" t="s">
        <v>337</v>
      </c>
      <c r="F7" s="216"/>
      <c r="G7" s="218"/>
    </row>
    <row r="8" spans="2:9" ht="19.5">
      <c r="B8" s="215"/>
      <c r="C8" s="243"/>
      <c r="F8" s="216"/>
      <c r="G8" s="218"/>
    </row>
    <row r="9" spans="2:9">
      <c r="B9" s="218">
        <v>14</v>
      </c>
      <c r="C9" s="241" t="s">
        <v>367</v>
      </c>
      <c r="D9" s="214"/>
      <c r="F9" s="216"/>
      <c r="G9" s="235"/>
      <c r="I9" s="278"/>
    </row>
    <row r="10" spans="2:9">
      <c r="B10" s="218"/>
      <c r="C10" s="241"/>
      <c r="D10" s="214"/>
      <c r="F10" s="216"/>
      <c r="G10" s="235"/>
      <c r="I10" s="278"/>
    </row>
    <row r="11" spans="2:9" ht="19.5">
      <c r="B11" s="218"/>
      <c r="C11" s="1028" t="s">
        <v>618</v>
      </c>
      <c r="D11" s="1029"/>
      <c r="E11" s="1029"/>
      <c r="F11" s="1030"/>
      <c r="G11" s="235"/>
      <c r="I11" s="278"/>
    </row>
    <row r="12" spans="2:9">
      <c r="B12" s="233"/>
      <c r="C12" s="237"/>
      <c r="D12" s="238"/>
      <c r="E12" s="239"/>
      <c r="F12" s="240"/>
      <c r="G12" s="233"/>
    </row>
    <row r="13" spans="2:9" ht="19.5">
      <c r="B13" s="220"/>
      <c r="C13" s="1025" t="s">
        <v>392</v>
      </c>
      <c r="D13" s="1026"/>
      <c r="E13" s="1026"/>
      <c r="F13" s="1027"/>
      <c r="G13" s="310"/>
      <c r="H13" s="214"/>
      <c r="I13" s="259"/>
    </row>
    <row r="107" spans="4:4">
      <c r="D107" s="211" t="s">
        <v>271</v>
      </c>
    </row>
  </sheetData>
  <mergeCells count="6">
    <mergeCell ref="B1:G1"/>
    <mergeCell ref="B2:G2"/>
    <mergeCell ref="C5:F5"/>
    <mergeCell ref="C11:F11"/>
    <mergeCell ref="C13:F13"/>
    <mergeCell ref="B3:G3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M127"/>
  <sheetViews>
    <sheetView tabSelected="1" view="pageBreakPreview" zoomScale="80" zoomScaleNormal="80" zoomScaleSheetLayoutView="80" workbookViewId="0">
      <selection activeCell="G11" sqref="G11"/>
    </sheetView>
  </sheetViews>
  <sheetFormatPr defaultColWidth="8.81640625" defaultRowHeight="18.75" outlineLevelCol="1"/>
  <cols>
    <col min="1" max="1" width="2.81640625" style="287" customWidth="1"/>
    <col min="2" max="2" width="10.81640625" style="287" customWidth="1"/>
    <col min="3" max="3" width="3.81640625" style="287" customWidth="1"/>
    <col min="4" max="4" width="9.81640625" style="287" customWidth="1"/>
    <col min="5" max="5" width="3.81640625" style="287" customWidth="1"/>
    <col min="6" max="6" width="52.1796875" style="287" customWidth="1"/>
    <col min="7" max="8" width="10.81640625" style="287" customWidth="1"/>
    <col min="9" max="9" width="15" style="287" bestFit="1" customWidth="1" outlineLevel="1"/>
    <col min="10" max="10" width="16.81640625" style="287" customWidth="1"/>
    <col min="11" max="11" width="12.36328125" style="211" customWidth="1"/>
    <col min="12" max="12" width="18.81640625" style="287" customWidth="1"/>
    <col min="13" max="13" width="19.36328125" style="287" customWidth="1"/>
    <col min="14" max="16" width="10.81640625" style="287" customWidth="1"/>
    <col min="17" max="16384" width="8.81640625" style="287"/>
  </cols>
  <sheetData>
    <row r="1" spans="2:13" s="211" customFormat="1" ht="19.5">
      <c r="B1" s="1023" t="s">
        <v>352</v>
      </c>
      <c r="C1" s="1023"/>
      <c r="D1" s="1023"/>
      <c r="E1" s="1023"/>
      <c r="F1" s="1023"/>
      <c r="G1" s="1023"/>
      <c r="H1" s="1023"/>
      <c r="I1" s="1023"/>
      <c r="J1" s="1023"/>
    </row>
    <row r="2" spans="2:13" s="211" customFormat="1" ht="19.5">
      <c r="B2" s="1024" t="s">
        <v>100</v>
      </c>
      <c r="C2" s="1024"/>
      <c r="D2" s="1024"/>
      <c r="E2" s="1024"/>
      <c r="F2" s="1024"/>
      <c r="G2" s="1024"/>
      <c r="H2" s="1024"/>
      <c r="I2" s="1024"/>
      <c r="J2" s="1024"/>
    </row>
    <row r="3" spans="2:13" s="211" customFormat="1" ht="19.5">
      <c r="B3" s="1023" t="s">
        <v>718</v>
      </c>
      <c r="C3" s="1023"/>
      <c r="D3" s="1023"/>
      <c r="E3" s="1023"/>
      <c r="F3" s="1023"/>
      <c r="G3" s="1023"/>
      <c r="H3" s="1023"/>
      <c r="I3" s="1023"/>
      <c r="J3" s="1023"/>
    </row>
    <row r="4" spans="2:13" s="211" customFormat="1" ht="21.95" customHeight="1">
      <c r="B4" s="1031" t="s">
        <v>345</v>
      </c>
      <c r="C4" s="1034" t="s">
        <v>106</v>
      </c>
      <c r="D4" s="1035"/>
      <c r="E4" s="1035"/>
      <c r="F4" s="1036"/>
      <c r="G4" s="1034" t="s">
        <v>107</v>
      </c>
      <c r="H4" s="1036"/>
      <c r="I4" s="1019" t="s">
        <v>91</v>
      </c>
      <c r="J4" s="273" t="s">
        <v>336</v>
      </c>
    </row>
    <row r="5" spans="2:13" s="211" customFormat="1" ht="21.6" customHeight="1">
      <c r="B5" s="1032"/>
      <c r="C5" s="1037"/>
      <c r="D5" s="1038"/>
      <c r="E5" s="1038"/>
      <c r="F5" s="1039"/>
      <c r="G5" s="1040"/>
      <c r="H5" s="1042"/>
      <c r="I5" s="1043"/>
      <c r="J5" s="274" t="s">
        <v>92</v>
      </c>
    </row>
    <row r="6" spans="2:13" s="211" customFormat="1" ht="21.95" customHeight="1">
      <c r="B6" s="1033"/>
      <c r="C6" s="1040"/>
      <c r="D6" s="1041"/>
      <c r="E6" s="1041"/>
      <c r="F6" s="1042"/>
      <c r="G6" s="286" t="s">
        <v>89</v>
      </c>
      <c r="H6" s="286" t="s">
        <v>90</v>
      </c>
      <c r="I6" s="275" t="s">
        <v>99</v>
      </c>
      <c r="J6" s="276" t="s">
        <v>99</v>
      </c>
    </row>
    <row r="7" spans="2:13" ht="5.0999999999999996" customHeight="1">
      <c r="B7" s="218"/>
      <c r="C7" s="224" t="s">
        <v>337</v>
      </c>
      <c r="D7" s="214"/>
      <c r="E7" s="214"/>
      <c r="F7" s="217"/>
      <c r="G7" s="218"/>
      <c r="H7" s="218"/>
      <c r="I7" s="226"/>
      <c r="J7" s="226"/>
    </row>
    <row r="8" spans="2:13" ht="19.5">
      <c r="B8" s="218"/>
      <c r="C8" s="428" t="s">
        <v>715</v>
      </c>
      <c r="D8" s="214"/>
      <c r="E8" s="214"/>
      <c r="F8" s="217"/>
      <c r="G8" s="294"/>
      <c r="H8" s="218"/>
      <c r="I8" s="993" t="e">
        <f>'กลุ่มที่4 PH'!I8</f>
        <v>#REF!</v>
      </c>
      <c r="J8" s="218"/>
    </row>
    <row r="9" spans="2:13" ht="19.5">
      <c r="B9" s="289"/>
      <c r="C9" s="291" t="s">
        <v>367</v>
      </c>
      <c r="D9" s="291"/>
      <c r="E9" s="291"/>
      <c r="F9" s="292"/>
      <c r="G9" s="252"/>
      <c r="H9" s="357"/>
      <c r="I9" s="294"/>
      <c r="J9" s="252"/>
    </row>
    <row r="10" spans="2:13">
      <c r="B10" s="462" t="s">
        <v>644</v>
      </c>
      <c r="C10" s="302" t="s">
        <v>694</v>
      </c>
      <c r="E10" s="288"/>
      <c r="F10" s="302"/>
      <c r="G10" s="294" t="s">
        <v>194</v>
      </c>
      <c r="H10" s="506">
        <f>2.43</f>
        <v>2.4300000000000002</v>
      </c>
      <c r="I10" s="456"/>
      <c r="J10" s="358"/>
      <c r="L10" s="415"/>
    </row>
    <row r="11" spans="2:13">
      <c r="B11" s="462"/>
      <c r="C11" s="302" t="s">
        <v>695</v>
      </c>
      <c r="E11" s="288"/>
      <c r="F11" s="302"/>
      <c r="G11" s="294"/>
      <c r="H11" s="493"/>
      <c r="I11" s="456"/>
      <c r="J11" s="358"/>
      <c r="L11" s="415"/>
    </row>
    <row r="12" spans="2:13">
      <c r="B12" s="462" t="s">
        <v>645</v>
      </c>
      <c r="C12" s="287" t="s">
        <v>649</v>
      </c>
      <c r="E12" s="288"/>
      <c r="F12" s="302"/>
      <c r="G12" s="294" t="s">
        <v>104</v>
      </c>
      <c r="H12" s="493">
        <v>1</v>
      </c>
      <c r="I12" s="456"/>
      <c r="J12" s="358"/>
      <c r="L12" s="415"/>
    </row>
    <row r="13" spans="2:13" ht="19.5">
      <c r="B13" s="462"/>
      <c r="C13" s="849" t="s">
        <v>647</v>
      </c>
      <c r="E13" s="288"/>
      <c r="F13" s="302"/>
      <c r="G13" s="294"/>
      <c r="H13" s="493"/>
      <c r="I13" s="456"/>
      <c r="J13" s="358"/>
      <c r="L13" s="415"/>
    </row>
    <row r="14" spans="2:13">
      <c r="B14" s="295" t="s">
        <v>646</v>
      </c>
      <c r="C14" s="296" t="s">
        <v>647</v>
      </c>
      <c r="D14" s="299"/>
      <c r="E14" s="300"/>
      <c r="F14" s="301"/>
      <c r="G14" s="848" t="s">
        <v>272</v>
      </c>
      <c r="H14" s="506">
        <v>1</v>
      </c>
      <c r="I14" s="456"/>
      <c r="J14" s="358"/>
      <c r="L14" s="415"/>
    </row>
    <row r="15" spans="2:13">
      <c r="B15" s="295"/>
      <c r="E15" s="288"/>
      <c r="F15" s="302"/>
      <c r="G15" s="294"/>
      <c r="H15" s="493"/>
      <c r="I15" s="456"/>
      <c r="J15" s="358"/>
      <c r="L15" s="415"/>
    </row>
    <row r="16" spans="2:13" ht="19.5">
      <c r="B16" s="306"/>
      <c r="C16" s="1071" t="s">
        <v>392</v>
      </c>
      <c r="D16" s="1071"/>
      <c r="E16" s="1071"/>
      <c r="F16" s="1071"/>
      <c r="G16" s="286"/>
      <c r="H16" s="306"/>
      <c r="I16" s="307"/>
      <c r="J16" s="308"/>
      <c r="L16" s="415"/>
      <c r="M16" s="827"/>
    </row>
    <row r="17" spans="2:10">
      <c r="B17" s="288"/>
      <c r="E17" s="288"/>
      <c r="I17" s="288"/>
      <c r="J17" s="288"/>
    </row>
    <row r="18" spans="2:10">
      <c r="B18" s="288"/>
      <c r="E18" s="288"/>
      <c r="I18" s="288"/>
      <c r="J18" s="288"/>
    </row>
    <row r="19" spans="2:10">
      <c r="B19" s="288"/>
      <c r="E19" s="288"/>
      <c r="I19" s="288"/>
      <c r="J19" s="288"/>
    </row>
    <row r="20" spans="2:10">
      <c r="B20" s="288"/>
      <c r="E20" s="288"/>
      <c r="I20" s="288"/>
      <c r="J20" s="288"/>
    </row>
    <row r="21" spans="2:10">
      <c r="B21" s="288"/>
      <c r="E21" s="288"/>
      <c r="I21" s="288"/>
      <c r="J21" s="288"/>
    </row>
    <row r="22" spans="2:10">
      <c r="B22" s="288"/>
      <c r="E22" s="288"/>
      <c r="I22" s="288"/>
      <c r="J22" s="288"/>
    </row>
    <row r="23" spans="2:10">
      <c r="B23" s="288"/>
      <c r="E23" s="288"/>
      <c r="I23" s="288"/>
      <c r="J23" s="288"/>
    </row>
    <row r="24" spans="2:10">
      <c r="B24" s="288"/>
      <c r="E24" s="288"/>
      <c r="I24" s="288"/>
      <c r="J24" s="288"/>
    </row>
    <row r="25" spans="2:10">
      <c r="B25" s="288"/>
      <c r="E25" s="288"/>
      <c r="I25" s="288"/>
      <c r="J25" s="288"/>
    </row>
    <row r="26" spans="2:10">
      <c r="B26" s="288"/>
      <c r="E26" s="288"/>
      <c r="I26" s="288"/>
      <c r="J26" s="288"/>
    </row>
    <row r="27" spans="2:10">
      <c r="B27" s="288"/>
      <c r="E27" s="288"/>
      <c r="I27" s="288"/>
      <c r="J27" s="288"/>
    </row>
    <row r="28" spans="2:10" ht="19.5">
      <c r="B28" s="309"/>
      <c r="D28" s="291"/>
      <c r="E28" s="291"/>
      <c r="I28" s="288"/>
      <c r="J28" s="288"/>
    </row>
    <row r="29" spans="2:10">
      <c r="B29" s="288"/>
      <c r="E29" s="288"/>
      <c r="I29" s="288"/>
      <c r="J29" s="288"/>
    </row>
    <row r="30" spans="2:10">
      <c r="B30" s="288"/>
      <c r="E30" s="288"/>
      <c r="I30" s="288"/>
      <c r="J30" s="288"/>
    </row>
    <row r="31" spans="2:10">
      <c r="B31" s="288"/>
      <c r="E31" s="288"/>
      <c r="I31" s="288"/>
      <c r="J31" s="288"/>
    </row>
    <row r="32" spans="2:10">
      <c r="B32" s="288"/>
      <c r="C32" s="288"/>
      <c r="E32" s="288"/>
      <c r="I32" s="288"/>
      <c r="J32" s="288"/>
    </row>
    <row r="33" spans="2:10">
      <c r="B33" s="288"/>
      <c r="C33" s="288"/>
      <c r="E33" s="288"/>
      <c r="I33" s="288"/>
      <c r="J33" s="288"/>
    </row>
    <row r="34" spans="2:10" ht="19.5">
      <c r="B34" s="309"/>
      <c r="D34" s="291"/>
      <c r="E34" s="291"/>
      <c r="I34" s="288"/>
      <c r="J34" s="288"/>
    </row>
    <row r="35" spans="2:10">
      <c r="B35" s="288"/>
      <c r="C35" s="288"/>
      <c r="E35" s="288"/>
      <c r="I35" s="288"/>
      <c r="J35" s="288"/>
    </row>
    <row r="37" spans="2:10" ht="19.5">
      <c r="B37" s="288"/>
      <c r="C37" s="258"/>
      <c r="D37" s="258"/>
      <c r="E37" s="258"/>
      <c r="F37" s="258"/>
      <c r="G37" s="258"/>
      <c r="H37" s="258"/>
      <c r="I37" s="288"/>
      <c r="J37" s="288"/>
    </row>
    <row r="57" spans="4:4">
      <c r="D57" s="287" t="s">
        <v>243</v>
      </c>
    </row>
    <row r="61" spans="4:4">
      <c r="D61" s="287" t="s">
        <v>242</v>
      </c>
    </row>
    <row r="127" spans="4:4">
      <c r="D127" s="287" t="s">
        <v>271</v>
      </c>
    </row>
  </sheetData>
  <mergeCells count="8">
    <mergeCell ref="C16:F16"/>
    <mergeCell ref="B1:J1"/>
    <mergeCell ref="B2:J2"/>
    <mergeCell ref="B3:J3"/>
    <mergeCell ref="B4:B6"/>
    <mergeCell ref="C4:F6"/>
    <mergeCell ref="G4:H5"/>
    <mergeCell ref="I4:I5"/>
  </mergeCells>
  <printOptions horizontalCentered="1"/>
  <pageMargins left="0.25" right="0.25" top="0.75" bottom="0.75" header="0.3" footer="0.3"/>
  <pageSetup paperSize="9" scale="53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  <pageSetUpPr fitToPage="1"/>
  </sheetPr>
  <dimension ref="A1:D33"/>
  <sheetViews>
    <sheetView tabSelected="1" view="pageBreakPreview" topLeftCell="B13" zoomScaleNormal="80" zoomScaleSheetLayoutView="100" workbookViewId="0">
      <selection activeCell="G11" sqref="G11"/>
    </sheetView>
  </sheetViews>
  <sheetFormatPr defaultColWidth="10.6328125" defaultRowHeight="18.75" outlineLevelCol="1"/>
  <cols>
    <col min="1" max="1" width="8.81640625" style="359" hidden="1" customWidth="1" outlineLevel="1"/>
    <col min="2" max="2" width="12" style="359" customWidth="1" collapsed="1"/>
    <col min="3" max="3" width="75.81640625" style="359" customWidth="1"/>
    <col min="4" max="4" width="25.81640625" style="359" customWidth="1"/>
    <col min="5" max="16384" width="10.6328125" style="359"/>
  </cols>
  <sheetData>
    <row r="1" spans="2:4" ht="19.5">
      <c r="B1" s="253" t="s">
        <v>352</v>
      </c>
      <c r="C1" s="253"/>
      <c r="D1" s="253"/>
    </row>
    <row r="2" spans="2:4" ht="19.5">
      <c r="B2" s="253" t="s">
        <v>386</v>
      </c>
      <c r="C2" s="253"/>
      <c r="D2" s="253"/>
    </row>
    <row r="3" spans="2:4" ht="19.5">
      <c r="B3" s="253" t="s">
        <v>718</v>
      </c>
      <c r="C3" s="253"/>
      <c r="D3" s="253"/>
    </row>
    <row r="4" spans="2:4" ht="19.5">
      <c r="B4" s="253" t="s">
        <v>387</v>
      </c>
      <c r="C4" s="253"/>
      <c r="D4" s="253"/>
    </row>
    <row r="5" spans="2:4" ht="10.15" customHeight="1">
      <c r="B5" s="247"/>
      <c r="C5" s="247"/>
      <c r="D5" s="247"/>
    </row>
    <row r="6" spans="2:4" ht="19.5">
      <c r="B6" s="364" t="s">
        <v>416</v>
      </c>
      <c r="C6" s="1074" t="s">
        <v>417</v>
      </c>
      <c r="D6" s="260" t="s">
        <v>212</v>
      </c>
    </row>
    <row r="7" spans="2:4" ht="19.5">
      <c r="B7" s="365"/>
      <c r="C7" s="1075"/>
      <c r="D7" s="393" t="s">
        <v>420</v>
      </c>
    </row>
    <row r="8" spans="2:4" ht="10.15" customHeight="1">
      <c r="B8" s="364"/>
      <c r="C8" s="382"/>
      <c r="D8" s="364"/>
    </row>
    <row r="9" spans="2:4">
      <c r="B9" s="383">
        <v>1</v>
      </c>
      <c r="C9" s="384" t="s">
        <v>404</v>
      </c>
      <c r="D9" s="385"/>
    </row>
    <row r="10" spans="2:4">
      <c r="B10" s="383">
        <v>2</v>
      </c>
      <c r="C10" s="384" t="s">
        <v>405</v>
      </c>
      <c r="D10" s="479"/>
    </row>
    <row r="11" spans="2:4">
      <c r="B11" s="383">
        <v>3</v>
      </c>
      <c r="C11" s="384" t="s">
        <v>406</v>
      </c>
      <c r="D11" s="479"/>
    </row>
    <row r="12" spans="2:4">
      <c r="B12" s="383">
        <v>4</v>
      </c>
      <c r="C12" s="384" t="s">
        <v>407</v>
      </c>
      <c r="D12" s="479"/>
    </row>
    <row r="13" spans="2:4" ht="29.25" customHeight="1">
      <c r="B13" s="386"/>
      <c r="C13" s="387"/>
      <c r="D13" s="845"/>
    </row>
    <row r="14" spans="2:4" ht="19.5">
      <c r="B14" s="388"/>
      <c r="C14" s="389" t="s">
        <v>384</v>
      </c>
      <c r="D14" s="390"/>
    </row>
    <row r="15" spans="2:4" ht="19.5">
      <c r="B15" s="388"/>
      <c r="C15" s="389" t="s">
        <v>385</v>
      </c>
      <c r="D15" s="390"/>
    </row>
    <row r="16" spans="2:4" ht="19.5">
      <c r="B16" s="1072" t="s">
        <v>159</v>
      </c>
      <c r="C16" s="1073"/>
      <c r="D16" s="390"/>
    </row>
    <row r="17" spans="2:4">
      <c r="B17" s="391"/>
      <c r="C17" s="391"/>
      <c r="D17" s="247"/>
    </row>
    <row r="18" spans="2:4">
      <c r="B18" s="1005" t="s">
        <v>721</v>
      </c>
      <c r="C18" s="1005"/>
      <c r="D18" s="1004"/>
    </row>
    <row r="19" spans="2:4">
      <c r="B19" s="1076" t="s">
        <v>722</v>
      </c>
      <c r="C19" s="1077"/>
      <c r="D19" s="1077"/>
    </row>
    <row r="20" spans="2:4">
      <c r="B20" s="392"/>
      <c r="C20" s="391"/>
      <c r="D20" s="247"/>
    </row>
    <row r="21" spans="2:4">
      <c r="B21" s="247"/>
      <c r="C21" s="247"/>
      <c r="D21" s="247"/>
    </row>
    <row r="22" spans="2:4">
      <c r="B22" s="247"/>
      <c r="C22" s="247"/>
      <c r="D22" s="247"/>
    </row>
    <row r="23" spans="2:4">
      <c r="B23" s="247"/>
      <c r="C23" s="247"/>
      <c r="D23" s="247"/>
    </row>
    <row r="24" spans="2:4">
      <c r="B24" s="247"/>
      <c r="C24" s="247"/>
      <c r="D24" s="247"/>
    </row>
    <row r="25" spans="2:4">
      <c r="B25" s="247"/>
      <c r="C25" s="247"/>
      <c r="D25" s="247"/>
    </row>
    <row r="26" spans="2:4">
      <c r="B26" s="247"/>
      <c r="C26" s="247"/>
      <c r="D26" s="247"/>
    </row>
    <row r="27" spans="2:4">
      <c r="B27" s="247"/>
      <c r="C27" s="247"/>
      <c r="D27" s="247"/>
    </row>
    <row r="28" spans="2:4">
      <c r="B28" s="247"/>
      <c r="C28" s="247"/>
      <c r="D28" s="247"/>
    </row>
    <row r="29" spans="2:4">
      <c r="B29" s="247"/>
      <c r="C29" s="247"/>
      <c r="D29" s="247"/>
    </row>
    <row r="30" spans="2:4">
      <c r="B30" s="247"/>
      <c r="C30" s="247"/>
      <c r="D30" s="247"/>
    </row>
    <row r="31" spans="2:4">
      <c r="B31" s="247"/>
      <c r="C31" s="247"/>
      <c r="D31" s="247"/>
    </row>
    <row r="32" spans="2:4">
      <c r="B32" s="247"/>
      <c r="C32" s="247"/>
      <c r="D32" s="247"/>
    </row>
    <row r="33" spans="2:4">
      <c r="B33" s="247"/>
      <c r="C33" s="247"/>
      <c r="D33" s="247"/>
    </row>
  </sheetData>
  <mergeCells count="3">
    <mergeCell ref="B16:C16"/>
    <mergeCell ref="C6:C7"/>
    <mergeCell ref="B19:D19"/>
  </mergeCells>
  <phoneticPr fontId="61" type="noConversion"/>
  <printOptions horizontalCentered="1"/>
  <pageMargins left="0.25" right="0.25" top="0.75" bottom="0.75" header="0.3" footer="0.3"/>
  <pageSetup paperSize="9" scale="62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rgb="FF00B050"/>
    <pageSetUpPr fitToPage="1"/>
  </sheetPr>
  <dimension ref="A1:H103"/>
  <sheetViews>
    <sheetView tabSelected="1" view="pageBreakPreview" topLeftCell="B19" zoomScale="85" zoomScaleNormal="80" zoomScaleSheetLayoutView="85" workbookViewId="0">
      <selection activeCell="G11" sqref="G11"/>
    </sheetView>
  </sheetViews>
  <sheetFormatPr defaultColWidth="10.6328125" defaultRowHeight="18.75" outlineLevelCol="1"/>
  <cols>
    <col min="1" max="1" width="8.81640625" style="359" hidden="1" customWidth="1" outlineLevel="1"/>
    <col min="2" max="2" width="8.81640625" style="359" customWidth="1" collapsed="1"/>
    <col min="3" max="3" width="80.81640625" style="359" customWidth="1"/>
    <col min="4" max="5" width="2.81640625" style="359" customWidth="1"/>
    <col min="6" max="6" width="2.81640625" style="361" customWidth="1"/>
    <col min="7" max="7" width="20.81640625" style="361" customWidth="1"/>
    <col min="8" max="8" width="10.6328125" style="359"/>
    <col min="9" max="9" width="18.81640625" style="359" customWidth="1"/>
    <col min="10" max="16384" width="10.6328125" style="359"/>
  </cols>
  <sheetData>
    <row r="1" spans="2:8" ht="19.5">
      <c r="B1" s="253" t="str">
        <f>'Schedule 3'!B1</f>
        <v>โครงการไฟฟ้าพลังน้ำคลองทุ่งเพล 2</v>
      </c>
      <c r="C1" s="253"/>
      <c r="D1" s="253"/>
      <c r="E1" s="253"/>
      <c r="F1" s="253"/>
      <c r="G1" s="253"/>
    </row>
    <row r="2" spans="2:8" ht="19.5">
      <c r="B2" s="253" t="str">
        <f>'Schedule 3'!B2</f>
        <v>ส่วนที่ 2</v>
      </c>
      <c r="C2" s="253"/>
      <c r="D2" s="253"/>
      <c r="E2" s="253"/>
      <c r="F2" s="253"/>
      <c r="G2" s="253"/>
      <c r="H2" s="360"/>
    </row>
    <row r="3" spans="2:8" ht="19.5">
      <c r="B3" s="253" t="s">
        <v>718</v>
      </c>
      <c r="C3" s="253"/>
      <c r="D3" s="253"/>
      <c r="E3" s="253"/>
      <c r="F3" s="253"/>
      <c r="G3" s="253"/>
      <c r="H3" s="360"/>
    </row>
    <row r="4" spans="2:8" ht="19.5">
      <c r="B4" s="253" t="str">
        <f>'Schedule 3'!B4</f>
        <v>ตารางแสดงปริมาณงานและราคา</v>
      </c>
      <c r="C4" s="253"/>
      <c r="D4" s="253"/>
      <c r="E4" s="253"/>
      <c r="F4" s="253"/>
      <c r="G4" s="253"/>
      <c r="H4" s="360"/>
    </row>
    <row r="5" spans="2:8" ht="10.15" customHeight="1">
      <c r="B5" s="247"/>
      <c r="C5" s="247"/>
      <c r="D5" s="247"/>
      <c r="E5" s="247"/>
      <c r="F5" s="251"/>
      <c r="G5" s="251"/>
    </row>
    <row r="6" spans="2:8" ht="19.5">
      <c r="B6" s="364" t="s">
        <v>416</v>
      </c>
      <c r="C6" s="1078" t="s">
        <v>417</v>
      </c>
      <c r="D6" s="1079"/>
      <c r="E6" s="1079"/>
      <c r="F6" s="1080"/>
      <c r="G6" s="260" t="s">
        <v>212</v>
      </c>
    </row>
    <row r="7" spans="2:8" ht="19.5">
      <c r="B7" s="365"/>
      <c r="C7" s="1081"/>
      <c r="D7" s="1082"/>
      <c r="E7" s="1082"/>
      <c r="F7" s="1083"/>
      <c r="G7" s="393" t="s">
        <v>420</v>
      </c>
    </row>
    <row r="8" spans="2:8" ht="10.15" customHeight="1">
      <c r="B8" s="364"/>
      <c r="C8" s="366"/>
      <c r="D8" s="367"/>
      <c r="E8" s="367"/>
      <c r="F8" s="368"/>
      <c r="G8" s="369"/>
    </row>
    <row r="9" spans="2:8">
      <c r="B9" s="370">
        <v>1</v>
      </c>
      <c r="C9" s="371" t="str">
        <f>'Schedule 4 Price'!C8</f>
        <v>Turbine and Governor</v>
      </c>
      <c r="D9" s="247"/>
      <c r="E9" s="247"/>
      <c r="F9" s="372"/>
      <c r="G9" s="509"/>
    </row>
    <row r="10" spans="2:8">
      <c r="B10" s="370">
        <v>2</v>
      </c>
      <c r="C10" s="371" t="str">
        <f>'Schedule 4 Price'!C13</f>
        <v>Inlet Valve</v>
      </c>
      <c r="D10" s="247"/>
      <c r="E10" s="247"/>
      <c r="F10" s="372"/>
      <c r="G10" s="509"/>
    </row>
    <row r="11" spans="2:8">
      <c r="B11" s="370">
        <v>3</v>
      </c>
      <c r="C11" s="371" t="str">
        <f>'Schedule 4 Price'!C16</f>
        <v>Mechanical Auxiliary Equipment</v>
      </c>
      <c r="D11" s="247"/>
      <c r="E11" s="247"/>
      <c r="F11" s="372"/>
      <c r="G11" s="509"/>
    </row>
    <row r="12" spans="2:8">
      <c r="B12" s="370">
        <v>4</v>
      </c>
      <c r="C12" s="371" t="str">
        <f>'Schedule 4 Price'!C24</f>
        <v>Electrical Equipment</v>
      </c>
      <c r="D12" s="247"/>
      <c r="E12" s="247"/>
      <c r="F12" s="372"/>
      <c r="G12" s="509"/>
    </row>
    <row r="13" spans="2:8">
      <c r="B13" s="370">
        <v>5</v>
      </c>
      <c r="C13" s="371" t="str">
        <f>'Schedule 4 Price'!C43</f>
        <v>Control, Protection and Alarm System</v>
      </c>
      <c r="D13" s="247"/>
      <c r="E13" s="247"/>
      <c r="F13" s="372"/>
      <c r="G13" s="509"/>
    </row>
    <row r="14" spans="2:8">
      <c r="B14" s="370"/>
      <c r="C14" s="371"/>
      <c r="D14" s="247"/>
      <c r="E14" s="247"/>
      <c r="F14" s="372"/>
      <c r="G14" s="373"/>
    </row>
    <row r="15" spans="2:8">
      <c r="B15" s="370"/>
      <c r="C15" s="371"/>
      <c r="D15" s="247"/>
      <c r="E15" s="247"/>
      <c r="F15" s="372"/>
      <c r="G15" s="373"/>
    </row>
    <row r="16" spans="2:8">
      <c r="B16" s="370"/>
      <c r="C16" s="371"/>
      <c r="D16" s="247"/>
      <c r="E16" s="247"/>
      <c r="F16" s="372"/>
      <c r="G16" s="373"/>
    </row>
    <row r="17" spans="2:7">
      <c r="B17" s="370"/>
      <c r="C17" s="371"/>
      <c r="D17" s="247"/>
      <c r="E17" s="247"/>
      <c r="F17" s="372"/>
      <c r="G17" s="373"/>
    </row>
    <row r="18" spans="2:7">
      <c r="B18" s="370"/>
      <c r="C18" s="371"/>
      <c r="D18" s="247"/>
      <c r="E18" s="247"/>
      <c r="F18" s="372"/>
      <c r="G18" s="373"/>
    </row>
    <row r="19" spans="2:7">
      <c r="B19" s="370"/>
      <c r="C19" s="371"/>
      <c r="D19" s="247"/>
      <c r="E19" s="247"/>
      <c r="F19" s="372"/>
      <c r="G19" s="373"/>
    </row>
    <row r="20" spans="2:7">
      <c r="B20" s="370"/>
      <c r="C20" s="371"/>
      <c r="D20" s="247"/>
      <c r="E20" s="247"/>
      <c r="F20" s="372"/>
      <c r="G20" s="373"/>
    </row>
    <row r="21" spans="2:7">
      <c r="B21" s="370"/>
      <c r="C21" s="371"/>
      <c r="D21" s="247"/>
      <c r="E21" s="247"/>
      <c r="F21" s="372"/>
      <c r="G21" s="373"/>
    </row>
    <row r="22" spans="2:7">
      <c r="B22" s="370"/>
      <c r="C22" s="371"/>
      <c r="D22" s="247"/>
      <c r="E22" s="247"/>
      <c r="F22" s="372"/>
      <c r="G22" s="373"/>
    </row>
    <row r="23" spans="2:7" ht="21.75" customHeight="1">
      <c r="B23" s="374"/>
      <c r="C23" s="375"/>
      <c r="D23" s="376"/>
      <c r="E23" s="376"/>
      <c r="F23" s="377"/>
      <c r="G23" s="378"/>
    </row>
    <row r="24" spans="2:7" ht="19.5">
      <c r="B24" s="1084" t="s">
        <v>159</v>
      </c>
      <c r="C24" s="1085"/>
      <c r="D24" s="1085"/>
      <c r="E24" s="1085"/>
      <c r="F24" s="1086"/>
      <c r="G24" s="379"/>
    </row>
    <row r="25" spans="2:7" ht="20.25">
      <c r="B25" s="380"/>
      <c r="C25" s="380"/>
      <c r="D25" s="380"/>
      <c r="E25" s="380"/>
      <c r="F25" s="381"/>
      <c r="G25" s="381"/>
    </row>
    <row r="63" spans="8:8" ht="19.5">
      <c r="H63" s="360"/>
    </row>
    <row r="64" spans="8:8" ht="19.5">
      <c r="H64" s="360"/>
    </row>
    <row r="65" spans="8:8" ht="19.5">
      <c r="H65" s="360"/>
    </row>
    <row r="101" spans="8:8" ht="19.5">
      <c r="H101" s="360"/>
    </row>
    <row r="102" spans="8:8" ht="19.5">
      <c r="H102" s="360"/>
    </row>
    <row r="103" spans="8:8" ht="19.5">
      <c r="H103" s="360"/>
    </row>
  </sheetData>
  <mergeCells count="2">
    <mergeCell ref="C6:F7"/>
    <mergeCell ref="B24:F24"/>
  </mergeCells>
  <phoneticPr fontId="61" type="noConversion"/>
  <printOptions horizontalCentered="1"/>
  <pageMargins left="0.25" right="0.25" top="0.75" bottom="0.75" header="0.3" footer="0.3"/>
  <pageSetup paperSize="9" scale="60" fitToHeight="0" orientation="portrait" r:id="rId1"/>
  <headerFooter alignWithMargins="0"/>
  <rowBreaks count="2" manualBreakCount="2">
    <brk id="59" min="1" max="6" man="1"/>
    <brk id="10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rgb="FF00B050"/>
    <pageSetUpPr fitToPage="1"/>
  </sheetPr>
  <dimension ref="A1:G50"/>
  <sheetViews>
    <sheetView tabSelected="1" view="pageBreakPreview" topLeftCell="B16" zoomScaleNormal="80" zoomScaleSheetLayoutView="100" workbookViewId="0">
      <selection activeCell="G11" sqref="G11"/>
    </sheetView>
  </sheetViews>
  <sheetFormatPr defaultColWidth="10.6328125" defaultRowHeight="18" customHeight="1" outlineLevelCol="1"/>
  <cols>
    <col min="1" max="1" width="8.81640625" style="247" hidden="1" customWidth="1" outlineLevel="1"/>
    <col min="2" max="2" width="9.453125" style="247" customWidth="1" collapsed="1"/>
    <col min="3" max="3" width="75.81640625" style="247" customWidth="1"/>
    <col min="4" max="4" width="12.81640625" style="247" customWidth="1"/>
    <col min="5" max="5" width="12.36328125" style="247" customWidth="1"/>
    <col min="6" max="6" width="18.81640625" style="251" customWidth="1" outlineLevel="1"/>
    <col min="7" max="7" width="18.81640625" style="251" customWidth="1"/>
    <col min="8" max="16384" width="10.6328125" style="247"/>
  </cols>
  <sheetData>
    <row r="1" spans="2:7" ht="18" customHeight="1">
      <c r="B1" s="476" t="str">
        <f>'Schedule 3'!B1</f>
        <v>โครงการไฟฟ้าพลังน้ำคลองทุ่งเพล 2</v>
      </c>
      <c r="C1" s="253"/>
      <c r="D1" s="253"/>
      <c r="E1" s="253"/>
      <c r="F1" s="253"/>
      <c r="G1" s="253"/>
    </row>
    <row r="2" spans="2:7" ht="18" customHeight="1">
      <c r="B2" s="476" t="str">
        <f>'Schedule 3'!B2</f>
        <v>ส่วนที่ 2</v>
      </c>
      <c r="C2" s="253"/>
      <c r="D2" s="253"/>
      <c r="E2" s="253"/>
      <c r="F2" s="253"/>
      <c r="G2" s="253"/>
    </row>
    <row r="3" spans="2:7" ht="18" customHeight="1">
      <c r="B3" s="476" t="s">
        <v>718</v>
      </c>
      <c r="C3" s="253"/>
      <c r="D3" s="253"/>
      <c r="E3" s="253"/>
      <c r="F3" s="253"/>
      <c r="G3" s="253"/>
    </row>
    <row r="4" spans="2:7" ht="18" customHeight="1">
      <c r="B4" s="476" t="s">
        <v>388</v>
      </c>
      <c r="C4" s="253"/>
      <c r="D4" s="253"/>
      <c r="E4" s="253"/>
      <c r="F4" s="253"/>
      <c r="G4" s="253"/>
    </row>
    <row r="6" spans="2:7" ht="18" customHeight="1">
      <c r="B6" s="364" t="s">
        <v>416</v>
      </c>
      <c r="C6" s="260" t="s">
        <v>417</v>
      </c>
      <c r="D6" s="260" t="s">
        <v>418</v>
      </c>
      <c r="E6" s="260" t="s">
        <v>419</v>
      </c>
      <c r="F6" s="260" t="s">
        <v>341</v>
      </c>
      <c r="G6" s="260" t="s">
        <v>212</v>
      </c>
    </row>
    <row r="7" spans="2:7" ht="18" customHeight="1">
      <c r="B7" s="393"/>
      <c r="C7" s="393"/>
      <c r="D7" s="393"/>
      <c r="E7" s="393"/>
      <c r="F7" s="393" t="s">
        <v>342</v>
      </c>
      <c r="G7" s="393" t="s">
        <v>420</v>
      </c>
    </row>
    <row r="8" spans="2:7" ht="18" customHeight="1">
      <c r="B8" s="394">
        <v>1</v>
      </c>
      <c r="C8" s="395" t="s">
        <v>408</v>
      </c>
      <c r="D8" s="396"/>
      <c r="E8" s="396"/>
      <c r="F8" s="397"/>
      <c r="G8" s="398"/>
    </row>
    <row r="9" spans="2:7" ht="18" customHeight="1">
      <c r="B9" s="294"/>
      <c r="C9" s="399" t="s">
        <v>409</v>
      </c>
      <c r="D9" s="294">
        <v>2</v>
      </c>
      <c r="E9" s="357" t="s">
        <v>410</v>
      </c>
      <c r="F9" s="400"/>
      <c r="G9" s="401"/>
    </row>
    <row r="10" spans="2:7" ht="18" customHeight="1">
      <c r="B10" s="294"/>
      <c r="C10" s="399" t="s">
        <v>450</v>
      </c>
      <c r="D10" s="294">
        <v>2</v>
      </c>
      <c r="E10" s="357" t="s">
        <v>410</v>
      </c>
      <c r="F10" s="400"/>
      <c r="G10" s="401"/>
    </row>
    <row r="11" spans="2:7" ht="18" customHeight="1">
      <c r="B11" s="294"/>
      <c r="C11" s="399" t="s">
        <v>451</v>
      </c>
      <c r="D11" s="294">
        <v>2</v>
      </c>
      <c r="E11" s="357" t="s">
        <v>410</v>
      </c>
      <c r="F11" s="400"/>
      <c r="G11" s="401"/>
    </row>
    <row r="12" spans="2:7" ht="18" customHeight="1">
      <c r="B12" s="402"/>
      <c r="C12" s="403" t="s">
        <v>415</v>
      </c>
      <c r="D12" s="307"/>
      <c r="E12" s="404"/>
      <c r="F12" s="405"/>
      <c r="G12" s="406"/>
    </row>
    <row r="13" spans="2:7" ht="18" customHeight="1">
      <c r="B13" s="294">
        <v>2</v>
      </c>
      <c r="C13" s="407" t="s">
        <v>411</v>
      </c>
      <c r="D13" s="408"/>
      <c r="E13" s="408"/>
      <c r="F13" s="400"/>
      <c r="G13" s="401"/>
    </row>
    <row r="14" spans="2:7" ht="18" customHeight="1">
      <c r="B14" s="294"/>
      <c r="C14" s="399" t="s">
        <v>412</v>
      </c>
      <c r="D14" s="294">
        <v>2</v>
      </c>
      <c r="E14" s="357" t="s">
        <v>410</v>
      </c>
      <c r="F14" s="400"/>
      <c r="G14" s="401"/>
    </row>
    <row r="15" spans="2:7" ht="18" customHeight="1">
      <c r="B15" s="402"/>
      <c r="C15" s="403" t="s">
        <v>415</v>
      </c>
      <c r="D15" s="307"/>
      <c r="E15" s="404"/>
      <c r="F15" s="405"/>
      <c r="G15" s="406"/>
    </row>
    <row r="16" spans="2:7" ht="18" customHeight="1">
      <c r="B16" s="294">
        <v>3</v>
      </c>
      <c r="C16" s="407" t="s">
        <v>413</v>
      </c>
      <c r="D16" s="408"/>
      <c r="E16" s="408"/>
      <c r="F16" s="400"/>
      <c r="G16" s="401"/>
    </row>
    <row r="17" spans="2:7" ht="18" customHeight="1">
      <c r="B17" s="294"/>
      <c r="C17" s="399" t="s">
        <v>566</v>
      </c>
      <c r="D17" s="294">
        <v>1</v>
      </c>
      <c r="E17" s="357" t="s">
        <v>410</v>
      </c>
      <c r="F17" s="400"/>
      <c r="G17" s="401"/>
    </row>
    <row r="18" spans="2:7" ht="18" customHeight="1">
      <c r="B18" s="294"/>
      <c r="C18" s="399" t="s">
        <v>619</v>
      </c>
      <c r="D18" s="294">
        <v>2</v>
      </c>
      <c r="E18" s="357" t="s">
        <v>410</v>
      </c>
      <c r="F18" s="400"/>
      <c r="G18" s="401"/>
    </row>
    <row r="19" spans="2:7" ht="18" customHeight="1">
      <c r="B19" s="294"/>
      <c r="C19" s="399" t="s">
        <v>620</v>
      </c>
      <c r="D19" s="294">
        <v>1</v>
      </c>
      <c r="E19" s="357" t="s">
        <v>410</v>
      </c>
      <c r="F19" s="400"/>
      <c r="G19" s="401"/>
    </row>
    <row r="20" spans="2:7" ht="18" customHeight="1">
      <c r="B20" s="294"/>
      <c r="C20" s="399" t="s">
        <v>639</v>
      </c>
      <c r="D20" s="294">
        <v>1</v>
      </c>
      <c r="E20" s="294" t="s">
        <v>213</v>
      </c>
      <c r="F20" s="400"/>
      <c r="G20" s="401"/>
    </row>
    <row r="21" spans="2:7" ht="18" customHeight="1">
      <c r="B21" s="294"/>
      <c r="C21" s="399" t="s">
        <v>621</v>
      </c>
      <c r="D21" s="294">
        <v>1</v>
      </c>
      <c r="E21" s="294" t="s">
        <v>213</v>
      </c>
      <c r="F21" s="400"/>
      <c r="G21" s="401"/>
    </row>
    <row r="22" spans="2:7" ht="18" customHeight="1">
      <c r="B22" s="294"/>
      <c r="C22" s="399" t="s">
        <v>622</v>
      </c>
      <c r="D22" s="294">
        <v>1</v>
      </c>
      <c r="E22" s="294" t="s">
        <v>213</v>
      </c>
      <c r="F22" s="400"/>
      <c r="G22" s="401"/>
    </row>
    <row r="23" spans="2:7" ht="18" customHeight="1">
      <c r="B23" s="402"/>
      <c r="C23" s="403" t="s">
        <v>415</v>
      </c>
      <c r="D23" s="307"/>
      <c r="E23" s="404"/>
      <c r="F23" s="405"/>
      <c r="G23" s="406"/>
    </row>
    <row r="24" spans="2:7" ht="18" customHeight="1">
      <c r="B24" s="294">
        <v>4</v>
      </c>
      <c r="C24" s="409" t="s">
        <v>433</v>
      </c>
      <c r="D24" s="252"/>
      <c r="E24" s="410"/>
      <c r="F24" s="411"/>
      <c r="G24" s="401"/>
    </row>
    <row r="25" spans="2:7" ht="18" customHeight="1">
      <c r="B25" s="294" t="s">
        <v>363</v>
      </c>
      <c r="C25" s="287" t="s">
        <v>452</v>
      </c>
      <c r="D25" s="294">
        <v>2</v>
      </c>
      <c r="E25" s="357" t="s">
        <v>410</v>
      </c>
      <c r="F25" s="477"/>
      <c r="G25" s="401"/>
    </row>
    <row r="26" spans="2:7" ht="18" customHeight="1">
      <c r="B26" s="294"/>
      <c r="C26" s="287" t="s">
        <v>623</v>
      </c>
      <c r="D26" s="294">
        <v>2</v>
      </c>
      <c r="E26" s="357" t="s">
        <v>410</v>
      </c>
      <c r="F26" s="477"/>
      <c r="G26" s="401"/>
    </row>
    <row r="27" spans="2:7" ht="18" customHeight="1">
      <c r="B27" s="294"/>
      <c r="C27" s="287" t="s">
        <v>624</v>
      </c>
      <c r="D27" s="294">
        <v>2</v>
      </c>
      <c r="E27" s="357" t="s">
        <v>410</v>
      </c>
      <c r="F27" s="477"/>
      <c r="G27" s="401"/>
    </row>
    <row r="28" spans="2:7" ht="18" customHeight="1">
      <c r="B28" s="294"/>
      <c r="C28" s="287" t="s">
        <v>625</v>
      </c>
      <c r="D28" s="294">
        <v>1</v>
      </c>
      <c r="E28" s="357" t="s">
        <v>410</v>
      </c>
      <c r="F28" s="477"/>
      <c r="G28" s="401"/>
    </row>
    <row r="29" spans="2:7" ht="18" customHeight="1">
      <c r="B29" s="294"/>
      <c r="C29" s="287" t="s">
        <v>626</v>
      </c>
      <c r="D29" s="294">
        <v>1</v>
      </c>
      <c r="E29" s="357" t="s">
        <v>410</v>
      </c>
      <c r="F29" s="411"/>
      <c r="G29" s="401"/>
    </row>
    <row r="30" spans="2:7" ht="18" customHeight="1">
      <c r="B30" s="294"/>
      <c r="C30" s="287" t="s">
        <v>638</v>
      </c>
      <c r="D30" s="294">
        <v>2</v>
      </c>
      <c r="E30" s="357" t="s">
        <v>410</v>
      </c>
      <c r="F30" s="411"/>
      <c r="G30" s="401"/>
    </row>
    <row r="31" spans="2:7" ht="18" customHeight="1">
      <c r="B31" s="294"/>
      <c r="C31" s="287" t="s">
        <v>627</v>
      </c>
      <c r="D31" s="294">
        <v>1</v>
      </c>
      <c r="E31" s="357" t="s">
        <v>214</v>
      </c>
      <c r="F31" s="411"/>
      <c r="G31" s="401"/>
    </row>
    <row r="32" spans="2:7" ht="18" customHeight="1">
      <c r="B32" s="294"/>
      <c r="C32" s="287" t="s">
        <v>628</v>
      </c>
      <c r="D32" s="294">
        <v>1</v>
      </c>
      <c r="E32" s="357" t="s">
        <v>414</v>
      </c>
      <c r="F32" s="411"/>
      <c r="G32" s="401"/>
    </row>
    <row r="33" spans="2:7" ht="18" customHeight="1">
      <c r="B33" s="294"/>
      <c r="C33" s="287" t="s">
        <v>629</v>
      </c>
      <c r="D33" s="294">
        <v>1</v>
      </c>
      <c r="E33" s="357" t="s">
        <v>410</v>
      </c>
      <c r="F33" s="411"/>
      <c r="G33" s="401"/>
    </row>
    <row r="34" spans="2:7" ht="18" customHeight="1">
      <c r="B34" s="294"/>
      <c r="C34" s="287" t="s">
        <v>630</v>
      </c>
      <c r="D34" s="294">
        <v>1</v>
      </c>
      <c r="E34" s="357" t="s">
        <v>410</v>
      </c>
      <c r="F34" s="411"/>
      <c r="G34" s="401"/>
    </row>
    <row r="35" spans="2:7" ht="18" customHeight="1">
      <c r="B35" s="294"/>
      <c r="C35" s="287" t="s">
        <v>632</v>
      </c>
      <c r="D35" s="294">
        <v>1</v>
      </c>
      <c r="E35" s="357" t="s">
        <v>410</v>
      </c>
      <c r="F35" s="411"/>
      <c r="G35" s="401"/>
    </row>
    <row r="36" spans="2:7" ht="18" customHeight="1">
      <c r="B36" s="294"/>
      <c r="C36" s="287" t="s">
        <v>648</v>
      </c>
      <c r="D36" s="294">
        <v>1</v>
      </c>
      <c r="E36" s="357" t="s">
        <v>423</v>
      </c>
      <c r="F36" s="400"/>
      <c r="G36" s="401"/>
    </row>
    <row r="37" spans="2:7" ht="18" customHeight="1">
      <c r="B37" s="294"/>
      <c r="C37" s="287" t="s">
        <v>633</v>
      </c>
      <c r="D37" s="294">
        <v>1</v>
      </c>
      <c r="E37" s="357" t="s">
        <v>423</v>
      </c>
      <c r="F37" s="411"/>
      <c r="G37" s="401"/>
    </row>
    <row r="38" spans="2:7" ht="18" customHeight="1">
      <c r="B38" s="294"/>
      <c r="C38" s="287" t="s">
        <v>634</v>
      </c>
      <c r="D38" s="294">
        <v>1</v>
      </c>
      <c r="E38" s="357" t="s">
        <v>414</v>
      </c>
      <c r="F38" s="411"/>
      <c r="G38" s="401"/>
    </row>
    <row r="39" spans="2:7" ht="18" customHeight="1">
      <c r="B39" s="294"/>
      <c r="C39" s="287" t="s">
        <v>635</v>
      </c>
      <c r="D39" s="294">
        <v>1</v>
      </c>
      <c r="E39" s="357" t="s">
        <v>414</v>
      </c>
      <c r="F39" s="411"/>
      <c r="G39" s="401"/>
    </row>
    <row r="40" spans="2:7" ht="18" customHeight="1">
      <c r="B40" s="294"/>
      <c r="C40" s="287" t="s">
        <v>636</v>
      </c>
      <c r="D40" s="294">
        <v>1</v>
      </c>
      <c r="E40" s="357" t="s">
        <v>414</v>
      </c>
      <c r="F40" s="411"/>
      <c r="G40" s="401"/>
    </row>
    <row r="41" spans="2:7" ht="18" customHeight="1">
      <c r="B41" s="294"/>
      <c r="C41" s="846" t="s">
        <v>637</v>
      </c>
      <c r="D41" s="294">
        <v>1</v>
      </c>
      <c r="E41" s="357" t="s">
        <v>410</v>
      </c>
      <c r="F41" s="847"/>
      <c r="G41" s="401"/>
    </row>
    <row r="42" spans="2:7" ht="18" customHeight="1">
      <c r="B42" s="402"/>
      <c r="C42" s="403" t="s">
        <v>415</v>
      </c>
      <c r="D42" s="307"/>
      <c r="E42" s="404"/>
      <c r="F42" s="405"/>
      <c r="G42" s="406"/>
    </row>
    <row r="43" spans="2:7" ht="18" customHeight="1">
      <c r="B43" s="294">
        <v>5</v>
      </c>
      <c r="C43" s="409" t="s">
        <v>421</v>
      </c>
      <c r="D43" s="294"/>
      <c r="E43" s="357"/>
      <c r="F43" s="411"/>
      <c r="G43" s="401"/>
    </row>
    <row r="44" spans="2:7" ht="18" customHeight="1">
      <c r="B44" s="294"/>
      <c r="C44" s="287" t="s">
        <v>422</v>
      </c>
      <c r="D44" s="294">
        <v>1</v>
      </c>
      <c r="E44" s="357" t="s">
        <v>414</v>
      </c>
      <c r="F44" s="411"/>
      <c r="G44" s="493"/>
    </row>
    <row r="45" spans="2:7" ht="18" customHeight="1">
      <c r="B45" s="294"/>
      <c r="C45" s="287" t="s">
        <v>434</v>
      </c>
      <c r="D45" s="294">
        <v>1</v>
      </c>
      <c r="E45" s="357" t="s">
        <v>414</v>
      </c>
      <c r="F45" s="411"/>
      <c r="G45" s="493"/>
    </row>
    <row r="46" spans="2:7" ht="18" customHeight="1">
      <c r="B46" s="294"/>
      <c r="C46" s="287" t="s">
        <v>631</v>
      </c>
      <c r="D46" s="294">
        <v>1</v>
      </c>
      <c r="E46" s="357" t="s">
        <v>410</v>
      </c>
      <c r="F46" s="411"/>
      <c r="G46" s="493"/>
    </row>
    <row r="47" spans="2:7" ht="18" customHeight="1">
      <c r="B47" s="294"/>
      <c r="C47" s="287" t="s">
        <v>437</v>
      </c>
      <c r="D47" s="294">
        <v>3</v>
      </c>
      <c r="E47" s="357" t="s">
        <v>410</v>
      </c>
      <c r="F47" s="411"/>
      <c r="G47" s="493"/>
    </row>
    <row r="48" spans="2:7" ht="18" customHeight="1">
      <c r="B48" s="294"/>
      <c r="C48" s="399" t="s">
        <v>438</v>
      </c>
      <c r="D48" s="294">
        <v>1</v>
      </c>
      <c r="E48" s="357" t="s">
        <v>410</v>
      </c>
      <c r="F48" s="478"/>
      <c r="G48" s="493"/>
    </row>
    <row r="49" spans="2:7" ht="18" customHeight="1">
      <c r="B49" s="294"/>
      <c r="C49" s="399" t="s">
        <v>439</v>
      </c>
      <c r="D49" s="294">
        <v>1</v>
      </c>
      <c r="E49" s="357" t="s">
        <v>423</v>
      </c>
      <c r="F49" s="477"/>
      <c r="G49" s="493"/>
    </row>
    <row r="50" spans="2:7" ht="18" customHeight="1">
      <c r="B50" s="402" t="s">
        <v>363</v>
      </c>
      <c r="C50" s="403" t="s">
        <v>415</v>
      </c>
      <c r="D50" s="307"/>
      <c r="E50" s="404"/>
      <c r="F50" s="405"/>
      <c r="G50" s="492"/>
    </row>
  </sheetData>
  <printOptions horizontalCentered="1"/>
  <pageMargins left="0.25" right="0.25" top="0.75" bottom="0.75" header="0.3" footer="0.3"/>
  <pageSetup paperSize="9" scale="48" fitToHeight="0" orientation="portrait" r:id="rId1"/>
  <headerFooter alignWithMargins="0"/>
  <rowBreaks count="1" manualBreakCount="1">
    <brk id="42" min="1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  <pageSetUpPr fitToPage="1"/>
  </sheetPr>
  <dimension ref="B1:I21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20.25"/>
  <cols>
    <col min="1" max="1" width="2.81640625" style="328" customWidth="1"/>
    <col min="2" max="2" width="10.81640625" style="328" customWidth="1"/>
    <col min="3" max="3" width="2.81640625" style="328" customWidth="1"/>
    <col min="4" max="4" width="85.81640625" style="328" customWidth="1"/>
    <col min="5" max="5" width="25.81640625" style="328" customWidth="1"/>
    <col min="6" max="6" width="8.81640625" style="328"/>
    <col min="7" max="7" width="17" style="328" bestFit="1" customWidth="1"/>
    <col min="8" max="8" width="22.81640625" style="328" customWidth="1"/>
    <col min="9" max="9" width="20.81640625" style="328" customWidth="1"/>
    <col min="10" max="16384" width="8.81640625" style="328"/>
  </cols>
  <sheetData>
    <row r="1" spans="2:9" ht="23.25">
      <c r="B1" s="1010" t="s">
        <v>435</v>
      </c>
      <c r="C1" s="1011"/>
      <c r="D1" s="1011"/>
      <c r="E1" s="1011"/>
    </row>
    <row r="2" spans="2:9" ht="23.25">
      <c r="B2" s="1011" t="s">
        <v>571</v>
      </c>
      <c r="C2" s="1011"/>
      <c r="D2" s="1011"/>
      <c r="E2" s="1011"/>
    </row>
    <row r="3" spans="2:9" ht="10.15" customHeight="1">
      <c r="B3" s="328" t="s">
        <v>718</v>
      </c>
    </row>
    <row r="4" spans="2:9">
      <c r="B4" s="1012" t="s">
        <v>189</v>
      </c>
      <c r="C4" s="1014" t="s">
        <v>88</v>
      </c>
      <c r="D4" s="1015"/>
      <c r="E4" s="329" t="s">
        <v>98</v>
      </c>
    </row>
    <row r="5" spans="2:9">
      <c r="B5" s="1013"/>
      <c r="C5" s="1016"/>
      <c r="D5" s="1017"/>
      <c r="E5" s="330" t="s">
        <v>99</v>
      </c>
    </row>
    <row r="6" spans="2:9">
      <c r="B6" s="331">
        <v>1</v>
      </c>
      <c r="C6" s="332" t="s">
        <v>382</v>
      </c>
      <c r="D6" s="333"/>
      <c r="E6" s="334"/>
    </row>
    <row r="7" spans="2:9">
      <c r="B7" s="331"/>
      <c r="C7" s="336"/>
      <c r="D7" s="337" t="s">
        <v>337</v>
      </c>
      <c r="E7" s="335"/>
      <c r="H7" s="825"/>
      <c r="I7" s="826"/>
    </row>
    <row r="8" spans="2:9">
      <c r="B8" s="331"/>
      <c r="C8" s="336"/>
      <c r="D8" s="337" t="s">
        <v>650</v>
      </c>
      <c r="E8" s="951"/>
    </row>
    <row r="9" spans="2:9">
      <c r="B9" s="331"/>
      <c r="C9" s="1087" t="s">
        <v>690</v>
      </c>
      <c r="D9" s="1088"/>
      <c r="E9" s="338"/>
      <c r="G9" s="510"/>
      <c r="H9" s="825"/>
    </row>
    <row r="10" spans="2:9" ht="21.75" customHeight="1">
      <c r="B10" s="339"/>
      <c r="C10" s="340"/>
      <c r="D10" s="345"/>
      <c r="E10" s="342"/>
    </row>
    <row r="11" spans="2:9">
      <c r="B11" s="331">
        <v>2</v>
      </c>
      <c r="C11" s="344" t="s">
        <v>383</v>
      </c>
      <c r="D11" s="337"/>
      <c r="E11" s="338"/>
      <c r="H11" s="510"/>
    </row>
    <row r="12" spans="2:9">
      <c r="B12" s="331"/>
      <c r="C12" s="336"/>
      <c r="D12" s="337"/>
      <c r="E12" s="335"/>
    </row>
    <row r="13" spans="2:9">
      <c r="B13" s="339"/>
      <c r="C13" s="340"/>
      <c r="D13" s="345"/>
      <c r="E13" s="342"/>
    </row>
    <row r="14" spans="2:9">
      <c r="B14" s="346"/>
      <c r="C14" s="347" t="s">
        <v>574</v>
      </c>
      <c r="D14" s="348"/>
      <c r="E14" s="349"/>
      <c r="H14" s="952"/>
    </row>
    <row r="15" spans="2:9">
      <c r="B15" s="212"/>
      <c r="D15" s="350"/>
      <c r="E15" s="351"/>
    </row>
    <row r="16" spans="2:9">
      <c r="H16" s="352"/>
    </row>
    <row r="17" spans="8:8">
      <c r="H17" s="352"/>
    </row>
    <row r="18" spans="8:8">
      <c r="H18" s="352"/>
    </row>
    <row r="19" spans="8:8">
      <c r="H19" s="352"/>
    </row>
    <row r="21" spans="8:8">
      <c r="H21" s="352"/>
    </row>
  </sheetData>
  <mergeCells count="5">
    <mergeCell ref="B1:E1"/>
    <mergeCell ref="B2:E2"/>
    <mergeCell ref="B4:B5"/>
    <mergeCell ref="C4:D5"/>
    <mergeCell ref="C9:D9"/>
  </mergeCells>
  <printOptions horizontalCentered="1"/>
  <pageMargins left="0.25" right="0.25" top="0.75" bottom="0.75" header="0.3" footer="0.3"/>
  <pageSetup paperSize="9" scale="52" fitToHeight="0" orientation="portrait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23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18"/>
  <cols>
    <col min="1" max="1" width="2.81640625" style="248" customWidth="1"/>
    <col min="2" max="2" width="8.81640625" style="248" customWidth="1"/>
    <col min="3" max="3" width="2.81640625" style="248" customWidth="1"/>
    <col min="4" max="4" width="90.81640625" style="248" customWidth="1"/>
    <col min="5" max="5" width="20.81640625" style="248" customWidth="1"/>
    <col min="6" max="7" width="8.81640625" style="248" customWidth="1"/>
    <col min="8" max="8" width="18.81640625" style="248" customWidth="1"/>
    <col min="9" max="9" width="14.36328125" style="248" customWidth="1"/>
    <col min="10" max="10" width="17.453125" style="248" customWidth="1"/>
    <col min="11" max="16384" width="8.81640625" style="248"/>
  </cols>
  <sheetData>
    <row r="1" spans="2:10" ht="26.25">
      <c r="B1" s="1018" t="s">
        <v>435</v>
      </c>
      <c r="C1" s="1018"/>
      <c r="D1" s="1018"/>
      <c r="E1" s="1018"/>
    </row>
    <row r="2" spans="2:10" ht="26.25">
      <c r="B2" s="1018" t="s">
        <v>473</v>
      </c>
      <c r="C2" s="1018"/>
      <c r="D2" s="1018"/>
      <c r="E2" s="1018"/>
    </row>
    <row r="3" spans="2:10" ht="26.25">
      <c r="B3" s="1018" t="s">
        <v>718</v>
      </c>
      <c r="C3" s="1018"/>
      <c r="D3" s="1018"/>
      <c r="E3" s="1018"/>
    </row>
    <row r="4" spans="2:10" ht="10.15" customHeight="1"/>
    <row r="5" spans="2:10">
      <c r="B5" s="1019" t="s">
        <v>105</v>
      </c>
      <c r="C5" s="511"/>
      <c r="D5" s="1089" t="s">
        <v>88</v>
      </c>
      <c r="E5" s="272" t="s">
        <v>98</v>
      </c>
    </row>
    <row r="6" spans="2:10">
      <c r="B6" s="1020"/>
      <c r="C6" s="312"/>
      <c r="D6" s="1090"/>
      <c r="E6" s="275" t="s">
        <v>99</v>
      </c>
      <c r="G6" s="512"/>
    </row>
    <row r="7" spans="2:10">
      <c r="B7" s="318"/>
      <c r="C7" s="314" t="s">
        <v>337</v>
      </c>
      <c r="D7" s="319"/>
      <c r="E7" s="315"/>
    </row>
    <row r="8" spans="2:10">
      <c r="B8" s="313">
        <v>1</v>
      </c>
      <c r="C8" s="316"/>
      <c r="D8" s="315" t="s">
        <v>474</v>
      </c>
      <c r="E8" s="257"/>
      <c r="G8" s="255"/>
      <c r="H8" s="513"/>
    </row>
    <row r="9" spans="2:10">
      <c r="B9" s="313">
        <v>2</v>
      </c>
      <c r="C9" s="316"/>
      <c r="D9" s="315" t="s">
        <v>475</v>
      </c>
      <c r="E9" s="257"/>
      <c r="H9" s="513"/>
      <c r="J9" s="514"/>
    </row>
    <row r="10" spans="2:10">
      <c r="B10" s="313">
        <v>3</v>
      </c>
      <c r="C10" s="316"/>
      <c r="D10" s="315" t="s">
        <v>476</v>
      </c>
      <c r="E10" s="257"/>
      <c r="G10" s="515"/>
      <c r="H10" s="513"/>
      <c r="I10" s="512"/>
    </row>
    <row r="11" spans="2:10">
      <c r="B11" s="313"/>
      <c r="C11" s="316"/>
      <c r="D11" s="320" t="s">
        <v>338</v>
      </c>
      <c r="E11" s="317"/>
      <c r="G11" s="516"/>
      <c r="H11" s="517"/>
      <c r="J11" s="949"/>
    </row>
    <row r="12" spans="2:10">
      <c r="B12" s="313"/>
      <c r="C12" s="316"/>
      <c r="D12" s="320"/>
      <c r="E12" s="317"/>
      <c r="G12" s="516"/>
      <c r="H12" s="517"/>
      <c r="J12" s="949"/>
    </row>
    <row r="13" spans="2:10">
      <c r="B13" s="466"/>
      <c r="C13" s="924" t="s">
        <v>650</v>
      </c>
      <c r="D13" s="473"/>
      <c r="E13" s="936"/>
      <c r="G13" s="516"/>
      <c r="H13" s="517"/>
      <c r="J13" s="518"/>
    </row>
    <row r="14" spans="2:10">
      <c r="B14" s="313">
        <v>1</v>
      </c>
      <c r="C14" s="937"/>
      <c r="D14" s="315" t="s">
        <v>474</v>
      </c>
      <c r="E14" s="946"/>
      <c r="G14" s="516"/>
      <c r="H14" s="517"/>
      <c r="J14" s="518"/>
    </row>
    <row r="15" spans="2:10">
      <c r="B15" s="313">
        <v>2</v>
      </c>
      <c r="C15" s="937"/>
      <c r="D15" s="315" t="s">
        <v>689</v>
      </c>
      <c r="E15" s="946"/>
      <c r="G15" s="516"/>
      <c r="H15" s="517"/>
      <c r="J15" s="518"/>
    </row>
    <row r="16" spans="2:10">
      <c r="B16" s="250"/>
      <c r="C16" s="935"/>
      <c r="D16" s="320" t="s">
        <v>654</v>
      </c>
      <c r="E16" s="317"/>
      <c r="G16" s="516"/>
      <c r="H16" s="517"/>
      <c r="J16" s="949"/>
    </row>
    <row r="17" spans="2:8">
      <c r="B17" s="457"/>
      <c r="C17" s="947"/>
      <c r="D17" s="254"/>
      <c r="E17" s="457"/>
      <c r="H17" s="512"/>
    </row>
    <row r="18" spans="2:8">
      <c r="B18" s="321"/>
      <c r="C18" s="322"/>
      <c r="D18" s="323" t="s">
        <v>569</v>
      </c>
      <c r="E18" s="324"/>
      <c r="H18" s="948"/>
    </row>
    <row r="19" spans="2:8">
      <c r="B19" s="325"/>
      <c r="C19" s="312"/>
      <c r="D19" s="326"/>
      <c r="E19" s="457"/>
      <c r="H19" s="513"/>
    </row>
    <row r="20" spans="2:8">
      <c r="D20" s="255"/>
    </row>
    <row r="23" spans="2:8">
      <c r="D23" s="255"/>
    </row>
  </sheetData>
  <mergeCells count="5">
    <mergeCell ref="B1:E1"/>
    <mergeCell ref="B2:E2"/>
    <mergeCell ref="B3:E3"/>
    <mergeCell ref="B5:B6"/>
    <mergeCell ref="D5:D6"/>
  </mergeCells>
  <printOptions horizontalCentered="1"/>
  <pageMargins left="0.25" right="0.25" top="0.75" bottom="0.75" header="0.3" footer="0.3"/>
  <pageSetup paperSize="9" scale="53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I116"/>
  <sheetViews>
    <sheetView tabSelected="1" view="pageBreakPreview" zoomScale="85" zoomScaleNormal="80" zoomScaleSheetLayoutView="85" workbookViewId="0">
      <selection activeCell="G11" sqref="G11"/>
    </sheetView>
  </sheetViews>
  <sheetFormatPr defaultColWidth="9.36328125" defaultRowHeight="20.100000000000001" customHeight="1"/>
  <cols>
    <col min="1" max="1" width="2.81640625" style="211" customWidth="1"/>
    <col min="2" max="2" width="12.81640625" style="211" customWidth="1"/>
    <col min="3" max="5" width="2.81640625" style="211" customWidth="1"/>
    <col min="6" max="6" width="75.81640625" style="211" customWidth="1"/>
    <col min="7" max="7" width="30.81640625" style="211" customWidth="1"/>
    <col min="8" max="8" width="9.36328125" style="211"/>
    <col min="9" max="9" width="18.81640625" style="211" customWidth="1"/>
    <col min="10" max="16356" width="9.36328125" style="211"/>
    <col min="16357" max="16357" width="8.81640625" style="211" customWidth="1"/>
    <col min="16358" max="16359" width="9.36328125" style="211"/>
    <col min="16360" max="16360" width="8.81640625" style="211" customWidth="1"/>
    <col min="16361" max="16384" width="9.36328125" style="211"/>
  </cols>
  <sheetData>
    <row r="1" spans="2:9" ht="20.100000000000001" customHeight="1">
      <c r="B1" s="1066" t="s">
        <v>435</v>
      </c>
      <c r="C1" s="1066"/>
      <c r="D1" s="1066"/>
      <c r="E1" s="1066"/>
      <c r="F1" s="1066"/>
      <c r="G1" s="1066"/>
      <c r="H1" s="287"/>
      <c r="I1" s="214"/>
    </row>
    <row r="2" spans="2:9" ht="20.100000000000001" customHeight="1">
      <c r="B2" s="1067" t="s">
        <v>100</v>
      </c>
      <c r="C2" s="1067"/>
      <c r="D2" s="1067"/>
      <c r="E2" s="1067"/>
      <c r="F2" s="1067"/>
      <c r="G2" s="1067"/>
      <c r="H2" s="287"/>
      <c r="I2" s="214"/>
    </row>
    <row r="3" spans="2:9" ht="20.100000000000001" customHeight="1">
      <c r="B3" s="1091" t="s">
        <v>718</v>
      </c>
      <c r="C3" s="1091"/>
      <c r="D3" s="1091"/>
      <c r="E3" s="1091"/>
      <c r="F3" s="1091"/>
      <c r="G3" s="1091"/>
      <c r="H3" s="1091"/>
    </row>
    <row r="4" spans="2:9" ht="20.100000000000001" customHeight="1">
      <c r="B4" s="888" t="s">
        <v>113</v>
      </c>
      <c r="C4" s="1044" t="s">
        <v>114</v>
      </c>
      <c r="D4" s="1045"/>
      <c r="E4" s="1045"/>
      <c r="F4" s="1046"/>
      <c r="G4" s="888" t="s">
        <v>108</v>
      </c>
      <c r="H4" s="287"/>
    </row>
    <row r="5" spans="2:9" ht="20.100000000000001" customHeight="1">
      <c r="B5" s="260"/>
      <c r="C5" s="938" t="s">
        <v>337</v>
      </c>
      <c r="D5" s="928"/>
      <c r="E5" s="928"/>
      <c r="F5" s="284"/>
      <c r="G5" s="260"/>
      <c r="H5" s="287"/>
    </row>
    <row r="6" spans="2:9" ht="20.100000000000001" customHeight="1">
      <c r="B6" s="294">
        <v>2</v>
      </c>
      <c r="C6" s="241" t="s">
        <v>262</v>
      </c>
      <c r="D6" s="939"/>
      <c r="E6" s="287"/>
      <c r="F6" s="302"/>
      <c r="G6" s="456"/>
      <c r="H6" s="287"/>
      <c r="I6" s="278"/>
    </row>
    <row r="7" spans="2:9" ht="20.100000000000001" customHeight="1">
      <c r="B7" s="294">
        <v>3</v>
      </c>
      <c r="C7" s="241" t="s">
        <v>263</v>
      </c>
      <c r="D7" s="939"/>
      <c r="E7" s="287"/>
      <c r="F7" s="302"/>
      <c r="G7" s="456"/>
      <c r="H7" s="287"/>
      <c r="I7" s="278"/>
    </row>
    <row r="8" spans="2:9" ht="20.100000000000001" customHeight="1">
      <c r="B8" s="294">
        <v>4</v>
      </c>
      <c r="C8" s="241" t="s">
        <v>334</v>
      </c>
      <c r="D8" s="939"/>
      <c r="E8" s="287"/>
      <c r="F8" s="302"/>
      <c r="G8" s="456"/>
      <c r="H8" s="287"/>
      <c r="I8" s="278"/>
    </row>
    <row r="9" spans="2:9" ht="20.100000000000001" customHeight="1">
      <c r="B9" s="294">
        <v>6</v>
      </c>
      <c r="C9" s="241" t="s">
        <v>335</v>
      </c>
      <c r="D9" s="939"/>
      <c r="E9" s="287"/>
      <c r="F9" s="302"/>
      <c r="G9" s="456"/>
      <c r="H9" s="287"/>
      <c r="I9" s="278"/>
    </row>
    <row r="10" spans="2:9" ht="20.100000000000001" customHeight="1">
      <c r="B10" s="294">
        <v>7</v>
      </c>
      <c r="C10" s="241" t="s">
        <v>132</v>
      </c>
      <c r="D10" s="939"/>
      <c r="E10" s="287"/>
      <c r="F10" s="302"/>
      <c r="G10" s="456"/>
      <c r="H10" s="287"/>
      <c r="I10" s="278"/>
    </row>
    <row r="11" spans="2:9" ht="20.100000000000001" customHeight="1">
      <c r="B11" s="294">
        <v>8</v>
      </c>
      <c r="C11" s="241" t="s">
        <v>682</v>
      </c>
      <c r="D11" s="939"/>
      <c r="E11" s="287"/>
      <c r="F11" s="302"/>
      <c r="G11" s="456"/>
      <c r="H11" s="287"/>
      <c r="I11" s="278"/>
    </row>
    <row r="12" spans="2:9" ht="20.100000000000001" customHeight="1">
      <c r="B12" s="294"/>
      <c r="C12" s="1037" t="s">
        <v>684</v>
      </c>
      <c r="D12" s="1038"/>
      <c r="E12" s="1038"/>
      <c r="F12" s="1039"/>
      <c r="G12" s="942"/>
      <c r="H12" s="287"/>
      <c r="I12" s="278"/>
    </row>
    <row r="13" spans="2:9" ht="20.100000000000001" customHeight="1">
      <c r="B13" s="294"/>
      <c r="C13" s="926"/>
      <c r="D13" s="927"/>
      <c r="E13" s="927"/>
      <c r="F13" s="416"/>
      <c r="G13" s="456"/>
      <c r="H13" s="287"/>
      <c r="I13" s="278"/>
    </row>
    <row r="14" spans="2:9" ht="20.100000000000001" customHeight="1">
      <c r="B14" s="294"/>
      <c r="C14" s="938" t="s">
        <v>650</v>
      </c>
      <c r="D14" s="927"/>
      <c r="E14" s="927"/>
      <c r="F14" s="416"/>
      <c r="G14" s="456"/>
      <c r="H14" s="287"/>
      <c r="I14" s="278"/>
    </row>
    <row r="15" spans="2:9" ht="20.100000000000001" customHeight="1">
      <c r="B15" s="294">
        <v>5</v>
      </c>
      <c r="C15" s="399" t="s">
        <v>116</v>
      </c>
      <c r="D15" s="927"/>
      <c r="E15" s="927"/>
      <c r="F15" s="416"/>
      <c r="G15" s="456"/>
      <c r="H15" s="287"/>
      <c r="I15" s="278"/>
    </row>
    <row r="16" spans="2:9" ht="20.100000000000001" customHeight="1">
      <c r="B16" s="294"/>
      <c r="C16" s="1037" t="s">
        <v>685</v>
      </c>
      <c r="D16" s="1038"/>
      <c r="E16" s="1038"/>
      <c r="F16" s="1039"/>
      <c r="G16" s="942"/>
      <c r="H16" s="287"/>
      <c r="I16" s="278"/>
    </row>
    <row r="17" spans="2:9" ht="20.100000000000001" customHeight="1">
      <c r="B17" s="294"/>
      <c r="C17" s="926"/>
      <c r="D17" s="927"/>
      <c r="E17" s="927"/>
      <c r="F17" s="416"/>
      <c r="G17" s="456"/>
      <c r="H17" s="287"/>
      <c r="I17" s="278"/>
    </row>
    <row r="18" spans="2:9" ht="20.100000000000001" customHeight="1">
      <c r="B18" s="940"/>
      <c r="C18" s="1044" t="s">
        <v>676</v>
      </c>
      <c r="D18" s="1045"/>
      <c r="E18" s="1045"/>
      <c r="F18" s="1046"/>
      <c r="G18" s="941"/>
      <c r="H18" s="288"/>
      <c r="I18" s="223"/>
    </row>
    <row r="46" spans="4:4" ht="20.100000000000001" customHeight="1">
      <c r="D46" s="211" t="s">
        <v>243</v>
      </c>
    </row>
    <row r="50" spans="4:4" ht="20.100000000000001" customHeight="1">
      <c r="D50" s="211" t="s">
        <v>242</v>
      </c>
    </row>
    <row r="116" spans="4:4" ht="20.100000000000001" customHeight="1">
      <c r="D116" s="211" t="s">
        <v>271</v>
      </c>
    </row>
  </sheetData>
  <mergeCells count="7">
    <mergeCell ref="C18:F18"/>
    <mergeCell ref="B1:G1"/>
    <mergeCell ref="B2:G2"/>
    <mergeCell ref="B3:H3"/>
    <mergeCell ref="C4:F4"/>
    <mergeCell ref="C12:F12"/>
    <mergeCell ref="C16:F16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Q102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20.100000000000001" customHeight="1" outlineLevelCol="1"/>
  <cols>
    <col min="1" max="1" width="2.81640625" style="520" customWidth="1"/>
    <col min="2" max="2" width="10.81640625" style="520" customWidth="1"/>
    <col min="3" max="3" width="3.81640625" style="520" customWidth="1"/>
    <col min="4" max="4" width="9.81640625" style="520" customWidth="1"/>
    <col min="5" max="5" width="3.81640625" style="520" customWidth="1"/>
    <col min="6" max="6" width="50.81640625" style="520" customWidth="1"/>
    <col min="7" max="8" width="10.81640625" style="521" customWidth="1"/>
    <col min="9" max="9" width="16.81640625" style="520" customWidth="1" outlineLevel="1"/>
    <col min="10" max="10" width="16.81640625" style="520" customWidth="1"/>
    <col min="11" max="11" width="8.81640625" style="520" customWidth="1"/>
    <col min="12" max="12" width="18.81640625" style="521" customWidth="1"/>
    <col min="13" max="13" width="18.81640625" style="520" customWidth="1"/>
    <col min="14" max="17" width="10.81640625" style="520" customWidth="1"/>
    <col min="18" max="16384" width="8.81640625" style="520"/>
  </cols>
  <sheetData>
    <row r="1" spans="2:17" ht="20.100000000000001" customHeight="1">
      <c r="B1" s="1104" t="s">
        <v>435</v>
      </c>
      <c r="C1" s="1104"/>
      <c r="D1" s="1104"/>
      <c r="E1" s="1104"/>
      <c r="F1" s="1104"/>
      <c r="G1" s="1104"/>
      <c r="H1" s="1104"/>
      <c r="I1" s="1104"/>
      <c r="J1" s="1104"/>
    </row>
    <row r="2" spans="2:17" ht="20.100000000000001" customHeight="1">
      <c r="B2" s="1105" t="s">
        <v>100</v>
      </c>
      <c r="C2" s="1105"/>
      <c r="D2" s="1105"/>
      <c r="E2" s="1105"/>
      <c r="F2" s="1105"/>
      <c r="G2" s="1105"/>
      <c r="H2" s="1105"/>
      <c r="I2" s="1105"/>
      <c r="J2" s="1105"/>
    </row>
    <row r="3" spans="2:17" ht="20.100000000000001" customHeight="1">
      <c r="B3" s="1106" t="s">
        <v>718</v>
      </c>
      <c r="C3" s="1106"/>
      <c r="D3" s="1106"/>
      <c r="E3" s="1106"/>
      <c r="F3" s="1106"/>
      <c r="G3" s="1106"/>
      <c r="H3" s="1106"/>
      <c r="I3" s="1106"/>
      <c r="J3" s="1106"/>
    </row>
    <row r="4" spans="2:17" ht="20.100000000000001" customHeight="1">
      <c r="B4" s="1107" t="s">
        <v>345</v>
      </c>
      <c r="C4" s="1110" t="s">
        <v>106</v>
      </c>
      <c r="D4" s="1111"/>
      <c r="E4" s="1111"/>
      <c r="F4" s="1112"/>
      <c r="G4" s="1110" t="s">
        <v>107</v>
      </c>
      <c r="H4" s="1112"/>
      <c r="I4" s="1019" t="s">
        <v>91</v>
      </c>
      <c r="J4" s="273" t="s">
        <v>336</v>
      </c>
    </row>
    <row r="5" spans="2:17" ht="20.100000000000001" customHeight="1">
      <c r="B5" s="1108"/>
      <c r="C5" s="1113"/>
      <c r="D5" s="1114"/>
      <c r="E5" s="1114"/>
      <c r="F5" s="1115"/>
      <c r="G5" s="1116"/>
      <c r="H5" s="1118"/>
      <c r="I5" s="1043"/>
      <c r="J5" s="274" t="s">
        <v>92</v>
      </c>
    </row>
    <row r="6" spans="2:17" ht="20.100000000000001" customHeight="1">
      <c r="B6" s="1109"/>
      <c r="C6" s="1116"/>
      <c r="D6" s="1117"/>
      <c r="E6" s="1117"/>
      <c r="F6" s="1118"/>
      <c r="G6" s="522" t="s">
        <v>89</v>
      </c>
      <c r="H6" s="522" t="s">
        <v>90</v>
      </c>
      <c r="I6" s="275" t="s">
        <v>99</v>
      </c>
      <c r="J6" s="276" t="s">
        <v>99</v>
      </c>
    </row>
    <row r="7" spans="2:17" ht="20.100000000000001" customHeight="1">
      <c r="B7" s="496"/>
      <c r="C7" s="523" t="s">
        <v>706</v>
      </c>
      <c r="D7" s="524"/>
      <c r="E7" s="525"/>
      <c r="F7" s="526"/>
      <c r="G7" s="527"/>
      <c r="H7" s="496"/>
      <c r="I7" s="978"/>
      <c r="J7" s="496"/>
    </row>
    <row r="8" spans="2:17" s="531" customFormat="1" ht="20.100000000000001" customHeight="1">
      <c r="B8" s="528"/>
      <c r="C8" s="529" t="s">
        <v>259</v>
      </c>
      <c r="D8" s="524"/>
      <c r="E8" s="524"/>
      <c r="F8" s="530"/>
      <c r="G8" s="496"/>
      <c r="H8" s="496"/>
      <c r="I8" s="528"/>
      <c r="J8" s="528"/>
      <c r="L8" s="532"/>
    </row>
    <row r="9" spans="2:17" s="531" customFormat="1" ht="20.100000000000001" customHeight="1">
      <c r="B9" s="436" t="s">
        <v>266</v>
      </c>
      <c r="C9" s="495" t="s">
        <v>109</v>
      </c>
      <c r="D9" s="533"/>
      <c r="E9" s="533"/>
      <c r="F9" s="530"/>
      <c r="G9" s="496" t="s">
        <v>95</v>
      </c>
      <c r="H9" s="548">
        <v>120</v>
      </c>
      <c r="I9" s="439"/>
      <c r="J9" s="439"/>
      <c r="L9" s="259"/>
      <c r="M9" s="536"/>
      <c r="N9" s="266"/>
      <c r="O9" s="520"/>
      <c r="P9" s="266"/>
      <c r="Q9" s="520"/>
    </row>
    <row r="10" spans="2:17" s="531" customFormat="1" ht="20.100000000000001" customHeight="1">
      <c r="B10" s="436" t="s">
        <v>267</v>
      </c>
      <c r="C10" s="495" t="s">
        <v>110</v>
      </c>
      <c r="D10" s="524"/>
      <c r="E10" s="524"/>
      <c r="F10" s="530"/>
      <c r="G10" s="496" t="s">
        <v>97</v>
      </c>
      <c r="H10" s="548">
        <f>120*0.2</f>
        <v>24</v>
      </c>
      <c r="I10" s="439"/>
      <c r="J10" s="439"/>
      <c r="L10" s="259"/>
      <c r="M10" s="536"/>
      <c r="N10" s="266"/>
    </row>
    <row r="11" spans="2:17" ht="20.100000000000001" customHeight="1">
      <c r="B11" s="496"/>
      <c r="C11" s="1098" t="s">
        <v>128</v>
      </c>
      <c r="D11" s="1099"/>
      <c r="E11" s="1099"/>
      <c r="F11" s="1100"/>
      <c r="G11" s="496"/>
      <c r="H11" s="496"/>
      <c r="I11" s="421"/>
      <c r="J11" s="540"/>
    </row>
    <row r="12" spans="2:17" ht="20.100000000000001" customHeight="1">
      <c r="B12" s="496"/>
      <c r="C12" s="495"/>
      <c r="D12" s="525"/>
      <c r="E12" s="541"/>
      <c r="F12" s="542"/>
      <c r="G12" s="496"/>
      <c r="H12" s="496"/>
      <c r="I12" s="421"/>
      <c r="J12" s="528"/>
    </row>
    <row r="13" spans="2:17" ht="20.100000000000001" customHeight="1">
      <c r="B13" s="496"/>
      <c r="C13" s="529" t="s">
        <v>477</v>
      </c>
      <c r="D13" s="525"/>
      <c r="E13" s="541"/>
      <c r="F13" s="542"/>
      <c r="G13" s="496"/>
      <c r="H13" s="496"/>
      <c r="I13" s="421"/>
      <c r="J13" s="528"/>
    </row>
    <row r="14" spans="2:17" s="531" customFormat="1" ht="20.100000000000001" customHeight="1">
      <c r="B14" s="496" t="s">
        <v>478</v>
      </c>
      <c r="C14" s="495" t="s">
        <v>111</v>
      </c>
      <c r="D14" s="541"/>
      <c r="E14" s="541"/>
      <c r="F14" s="542"/>
      <c r="G14" s="496" t="s">
        <v>97</v>
      </c>
      <c r="H14" s="548">
        <v>31</v>
      </c>
      <c r="I14" s="439"/>
      <c r="J14" s="439"/>
      <c r="L14" s="259"/>
      <c r="M14" s="536"/>
      <c r="N14" s="266"/>
    </row>
    <row r="15" spans="2:17" s="531" customFormat="1" ht="20.100000000000001" customHeight="1">
      <c r="B15" s="496" t="s">
        <v>479</v>
      </c>
      <c r="C15" s="495" t="s">
        <v>300</v>
      </c>
      <c r="D15" s="541"/>
      <c r="E15" s="541"/>
      <c r="F15" s="542"/>
      <c r="G15" s="496" t="s">
        <v>97</v>
      </c>
      <c r="H15" s="548">
        <v>3</v>
      </c>
      <c r="I15" s="439"/>
      <c r="J15" s="439"/>
      <c r="L15" s="259"/>
      <c r="M15" s="536"/>
      <c r="N15" s="266"/>
    </row>
    <row r="16" spans="2:17" s="531" customFormat="1" ht="20.100000000000001" customHeight="1">
      <c r="B16" s="496"/>
      <c r="C16" s="1098" t="s">
        <v>480</v>
      </c>
      <c r="D16" s="1099"/>
      <c r="E16" s="1099"/>
      <c r="F16" s="1100"/>
      <c r="G16" s="496"/>
      <c r="H16" s="496"/>
      <c r="I16" s="421"/>
      <c r="J16" s="540"/>
      <c r="L16" s="532"/>
    </row>
    <row r="17" spans="2:14" s="531" customFormat="1" ht="20.100000000000001" customHeight="1">
      <c r="B17" s="496"/>
      <c r="C17" s="495"/>
      <c r="D17" s="543"/>
      <c r="E17" s="524"/>
      <c r="F17" s="530"/>
      <c r="G17" s="496"/>
      <c r="H17" s="496"/>
      <c r="I17" s="421"/>
      <c r="J17" s="528"/>
      <c r="L17" s="532"/>
    </row>
    <row r="18" spans="2:14" s="531" customFormat="1" ht="20.100000000000001" customHeight="1">
      <c r="B18" s="496"/>
      <c r="C18" s="529" t="s">
        <v>481</v>
      </c>
      <c r="D18" s="544"/>
      <c r="E18" s="544"/>
      <c r="F18" s="545"/>
      <c r="G18" s="496"/>
      <c r="H18" s="496"/>
      <c r="I18" s="421"/>
      <c r="J18" s="528"/>
      <c r="L18" s="532"/>
    </row>
    <row r="19" spans="2:14" s="531" customFormat="1" ht="20.100000000000001" customHeight="1">
      <c r="B19" s="496" t="s">
        <v>482</v>
      </c>
      <c r="C19" s="495" t="s">
        <v>185</v>
      </c>
      <c r="D19" s="543"/>
      <c r="E19" s="524"/>
      <c r="F19" s="530"/>
      <c r="G19" s="496" t="s">
        <v>97</v>
      </c>
      <c r="H19" s="548">
        <v>30</v>
      </c>
      <c r="I19" s="439"/>
      <c r="J19" s="439"/>
      <c r="L19" s="259"/>
      <c r="M19" s="536"/>
      <c r="N19" s="266"/>
    </row>
    <row r="20" spans="2:14" s="531" customFormat="1" ht="20.100000000000001" customHeight="1">
      <c r="B20" s="496"/>
      <c r="C20" s="1098" t="s">
        <v>117</v>
      </c>
      <c r="D20" s="1099"/>
      <c r="E20" s="1099"/>
      <c r="F20" s="1100"/>
      <c r="G20" s="496"/>
      <c r="H20" s="496"/>
      <c r="I20" s="421"/>
      <c r="J20" s="540"/>
      <c r="L20" s="546"/>
    </row>
    <row r="21" spans="2:14" s="531" customFormat="1" ht="20.100000000000001" customHeight="1">
      <c r="B21" s="496"/>
      <c r="C21" s="537"/>
      <c r="D21" s="538"/>
      <c r="E21" s="538"/>
      <c r="F21" s="539"/>
      <c r="G21" s="496"/>
      <c r="H21" s="496"/>
      <c r="I21" s="421"/>
      <c r="J21" s="528"/>
      <c r="L21" s="532"/>
    </row>
    <row r="22" spans="2:14" s="531" customFormat="1" ht="20.100000000000001" customHeight="1">
      <c r="B22" s="496"/>
      <c r="C22" s="529" t="s">
        <v>488</v>
      </c>
      <c r="D22" s="525"/>
      <c r="E22" s="541"/>
      <c r="F22" s="542"/>
      <c r="G22" s="496"/>
      <c r="H22" s="496"/>
      <c r="I22" s="421"/>
      <c r="J22" s="528"/>
      <c r="L22" s="532"/>
    </row>
    <row r="23" spans="2:14" s="531" customFormat="1" ht="20.100000000000001" customHeight="1">
      <c r="B23" s="496" t="s">
        <v>489</v>
      </c>
      <c r="C23" s="495" t="s">
        <v>490</v>
      </c>
      <c r="D23" s="525"/>
      <c r="E23" s="541"/>
      <c r="F23" s="542"/>
      <c r="G23" s="496" t="s">
        <v>104</v>
      </c>
      <c r="H23" s="548">
        <v>2</v>
      </c>
      <c r="I23" s="439"/>
      <c r="J23" s="439"/>
      <c r="L23" s="259"/>
      <c r="N23" s="280"/>
    </row>
    <row r="24" spans="2:14" s="531" customFormat="1" ht="20.100000000000001" customHeight="1">
      <c r="B24" s="496" t="s">
        <v>491</v>
      </c>
      <c r="C24" s="495" t="s">
        <v>492</v>
      </c>
      <c r="D24" s="525"/>
      <c r="E24" s="541"/>
      <c r="F24" s="542"/>
      <c r="G24" s="496" t="s">
        <v>104</v>
      </c>
      <c r="H24" s="548">
        <v>1</v>
      </c>
      <c r="I24" s="439"/>
      <c r="J24" s="439"/>
      <c r="L24" s="259"/>
      <c r="N24" s="280"/>
    </row>
    <row r="25" spans="2:14" s="531" customFormat="1" ht="20.100000000000001" customHeight="1">
      <c r="B25" s="496"/>
      <c r="C25" s="1098" t="s">
        <v>493</v>
      </c>
      <c r="D25" s="1099"/>
      <c r="E25" s="1099"/>
      <c r="F25" s="1100"/>
      <c r="G25" s="496"/>
      <c r="H25" s="496"/>
      <c r="I25" s="421"/>
      <c r="J25" s="540"/>
      <c r="L25" s="546"/>
    </row>
    <row r="26" spans="2:14" s="531" customFormat="1" ht="20.100000000000001" customHeight="1">
      <c r="B26" s="496"/>
      <c r="C26" s="537"/>
      <c r="D26" s="538"/>
      <c r="E26" s="538"/>
      <c r="F26" s="539"/>
      <c r="G26" s="496"/>
      <c r="H26" s="496"/>
      <c r="I26" s="421"/>
      <c r="J26" s="528"/>
      <c r="L26" s="532"/>
    </row>
    <row r="27" spans="2:14" s="531" customFormat="1" ht="20.100000000000001" customHeight="1">
      <c r="B27" s="496"/>
      <c r="C27" s="529" t="s">
        <v>494</v>
      </c>
      <c r="D27" s="525"/>
      <c r="E27" s="541"/>
      <c r="F27" s="542"/>
      <c r="G27" s="496"/>
      <c r="H27" s="496"/>
      <c r="I27" s="421"/>
      <c r="J27" s="528"/>
      <c r="L27" s="532"/>
    </row>
    <row r="28" spans="2:14" ht="20.100000000000001" customHeight="1">
      <c r="B28" s="549" t="s">
        <v>495</v>
      </c>
      <c r="C28" s="550" t="s">
        <v>496</v>
      </c>
      <c r="D28" s="551"/>
      <c r="E28" s="552"/>
      <c r="F28" s="553"/>
      <c r="G28" s="554" t="s">
        <v>94</v>
      </c>
      <c r="H28" s="555">
        <v>30</v>
      </c>
      <c r="I28" s="439"/>
      <c r="J28" s="439"/>
      <c r="L28" s="259"/>
      <c r="N28" s="280"/>
    </row>
    <row r="29" spans="2:14" ht="20.100000000000001" customHeight="1">
      <c r="B29" s="549" t="s">
        <v>497</v>
      </c>
      <c r="C29" s="550" t="s">
        <v>498</v>
      </c>
      <c r="D29" s="551"/>
      <c r="E29" s="552"/>
      <c r="F29" s="553"/>
      <c r="G29" s="554" t="s">
        <v>94</v>
      </c>
      <c r="H29" s="555">
        <v>3</v>
      </c>
      <c r="I29" s="439"/>
      <c r="J29" s="439"/>
      <c r="L29" s="259"/>
      <c r="N29" s="280"/>
    </row>
    <row r="30" spans="2:14" ht="20.100000000000001" customHeight="1">
      <c r="B30" s="549" t="s">
        <v>499</v>
      </c>
      <c r="C30" s="550" t="s">
        <v>500</v>
      </c>
      <c r="D30" s="551"/>
      <c r="E30" s="552"/>
      <c r="F30" s="553"/>
      <c r="G30" s="554" t="s">
        <v>247</v>
      </c>
      <c r="H30" s="555">
        <v>1</v>
      </c>
      <c r="I30" s="439"/>
      <c r="J30" s="439"/>
      <c r="L30" s="259"/>
      <c r="N30" s="280"/>
    </row>
    <row r="31" spans="2:14" s="531" customFormat="1" ht="20.100000000000001" customHeight="1">
      <c r="B31" s="496" t="s">
        <v>501</v>
      </c>
      <c r="C31" s="550" t="s">
        <v>502</v>
      </c>
      <c r="D31" s="551"/>
      <c r="E31" s="552"/>
      <c r="F31" s="553"/>
      <c r="G31" s="554" t="s">
        <v>247</v>
      </c>
      <c r="H31" s="554">
        <v>1</v>
      </c>
      <c r="I31" s="439"/>
      <c r="J31" s="439"/>
      <c r="L31" s="259"/>
      <c r="N31" s="280"/>
    </row>
    <row r="32" spans="2:14" s="531" customFormat="1" ht="20.100000000000001" customHeight="1">
      <c r="B32" s="496" t="s">
        <v>503</v>
      </c>
      <c r="C32" s="550" t="s">
        <v>608</v>
      </c>
      <c r="D32" s="551"/>
      <c r="E32" s="552"/>
      <c r="F32" s="553"/>
      <c r="G32" s="554" t="s">
        <v>104</v>
      </c>
      <c r="H32" s="554">
        <v>2</v>
      </c>
      <c r="I32" s="439"/>
      <c r="J32" s="439"/>
      <c r="L32" s="259"/>
      <c r="N32" s="280"/>
    </row>
    <row r="33" spans="2:14" s="531" customFormat="1" ht="20.100000000000001" customHeight="1">
      <c r="B33" s="496" t="s">
        <v>505</v>
      </c>
      <c r="C33" s="550" t="s">
        <v>506</v>
      </c>
      <c r="D33" s="551"/>
      <c r="E33" s="552"/>
      <c r="F33" s="553"/>
      <c r="G33" s="554" t="s">
        <v>104</v>
      </c>
      <c r="H33" s="554">
        <v>7</v>
      </c>
      <c r="I33" s="439"/>
      <c r="J33" s="439"/>
      <c r="L33" s="259"/>
      <c r="N33" s="280"/>
    </row>
    <row r="34" spans="2:14" s="531" customFormat="1" ht="20.100000000000001" customHeight="1">
      <c r="B34" s="496" t="s">
        <v>612</v>
      </c>
      <c r="C34" s="550" t="s">
        <v>576</v>
      </c>
      <c r="D34" s="551"/>
      <c r="E34" s="552"/>
      <c r="F34" s="553"/>
      <c r="G34" s="554" t="s">
        <v>104</v>
      </c>
      <c r="H34" s="554">
        <v>1</v>
      </c>
      <c r="I34" s="439"/>
      <c r="J34" s="439"/>
      <c r="L34" s="259"/>
      <c r="N34" s="280"/>
    </row>
    <row r="35" spans="2:14" s="531" customFormat="1" ht="20.100000000000001" customHeight="1">
      <c r="B35" s="496" t="s">
        <v>613</v>
      </c>
      <c r="C35" s="550" t="s">
        <v>609</v>
      </c>
      <c r="D35" s="551"/>
      <c r="E35" s="552"/>
      <c r="F35" s="553"/>
      <c r="G35" s="554" t="s">
        <v>104</v>
      </c>
      <c r="H35" s="554">
        <v>3</v>
      </c>
      <c r="I35" s="439"/>
      <c r="J35" s="439"/>
      <c r="L35" s="259"/>
      <c r="N35" s="280"/>
    </row>
    <row r="36" spans="2:14" s="531" customFormat="1" ht="20.100000000000001" customHeight="1">
      <c r="B36" s="994"/>
      <c r="C36" s="1101" t="s">
        <v>126</v>
      </c>
      <c r="D36" s="1102"/>
      <c r="E36" s="1102"/>
      <c r="F36" s="1103"/>
      <c r="G36" s="995"/>
      <c r="H36" s="995"/>
      <c r="I36" s="267"/>
      <c r="J36" s="996"/>
      <c r="L36" s="259"/>
    </row>
    <row r="37" spans="2:14" s="531" customFormat="1" ht="20.100000000000001" customHeight="1">
      <c r="B37" s="556"/>
      <c r="C37" s="557"/>
      <c r="D37" s="558"/>
      <c r="E37" s="558"/>
      <c r="F37" s="559"/>
      <c r="G37" s="560"/>
      <c r="H37" s="560"/>
      <c r="I37" s="244"/>
      <c r="J37" s="561"/>
      <c r="L37" s="259"/>
    </row>
    <row r="38" spans="2:14" s="531" customFormat="1" ht="20.100000000000001" customHeight="1">
      <c r="B38" s="556"/>
      <c r="C38" s="562" t="s">
        <v>683</v>
      </c>
      <c r="D38" s="558"/>
      <c r="E38" s="558"/>
      <c r="F38" s="559"/>
      <c r="G38" s="560"/>
      <c r="H38" s="560"/>
      <c r="I38" s="244"/>
      <c r="J38" s="561"/>
      <c r="L38" s="259"/>
    </row>
    <row r="39" spans="2:14" s="531" customFormat="1" ht="20.100000000000001" customHeight="1">
      <c r="B39" s="560" t="s">
        <v>614</v>
      </c>
      <c r="C39" s="437" t="s">
        <v>118</v>
      </c>
      <c r="D39" s="558"/>
      <c r="E39" s="558"/>
      <c r="F39" s="559"/>
      <c r="G39" s="560" t="s">
        <v>97</v>
      </c>
      <c r="H39" s="560">
        <v>15</v>
      </c>
      <c r="I39" s="439"/>
      <c r="J39" s="439"/>
      <c r="L39" s="259"/>
    </row>
    <row r="40" spans="2:14" s="531" customFormat="1" ht="20.100000000000001" customHeight="1">
      <c r="B40" s="560" t="s">
        <v>615</v>
      </c>
      <c r="C40" s="437" t="s">
        <v>456</v>
      </c>
      <c r="D40" s="558"/>
      <c r="E40" s="558"/>
      <c r="F40" s="559"/>
      <c r="G40" s="436" t="s">
        <v>95</v>
      </c>
      <c r="H40" s="560">
        <v>20</v>
      </c>
      <c r="I40" s="439"/>
      <c r="J40" s="439"/>
      <c r="L40" s="259"/>
    </row>
    <row r="41" spans="2:14" s="531" customFormat="1" ht="20.100000000000001" customHeight="1">
      <c r="B41" s="556"/>
      <c r="C41" s="1092" t="s">
        <v>246</v>
      </c>
      <c r="D41" s="1093"/>
      <c r="E41" s="1093"/>
      <c r="F41" s="1094"/>
      <c r="G41" s="560"/>
      <c r="H41" s="560"/>
      <c r="I41" s="244"/>
      <c r="J41" s="561"/>
      <c r="L41" s="259"/>
      <c r="M41" s="919"/>
      <c r="N41" s="943"/>
    </row>
    <row r="42" spans="2:14" s="531" customFormat="1" ht="20.100000000000001" customHeight="1">
      <c r="B42" s="556"/>
      <c r="C42" s="557"/>
      <c r="D42" s="558"/>
      <c r="E42" s="558"/>
      <c r="F42" s="559"/>
      <c r="G42" s="560"/>
      <c r="H42" s="560"/>
      <c r="I42" s="244"/>
      <c r="J42" s="561"/>
      <c r="L42" s="259"/>
    </row>
    <row r="43" spans="2:14" s="531" customFormat="1" ht="20.100000000000001" customHeight="1">
      <c r="B43" s="556"/>
      <c r="C43" s="918" t="s">
        <v>704</v>
      </c>
      <c r="D43" s="558"/>
      <c r="E43" s="558"/>
      <c r="F43" s="559"/>
      <c r="G43" s="560"/>
      <c r="H43" s="560"/>
      <c r="I43" s="973"/>
      <c r="J43" s="561"/>
      <c r="L43" s="259"/>
    </row>
    <row r="44" spans="2:14" s="531" customFormat="1" ht="20.100000000000001" customHeight="1">
      <c r="B44" s="556"/>
      <c r="C44" s="934" t="s">
        <v>483</v>
      </c>
      <c r="D44" s="558"/>
      <c r="E44" s="558"/>
      <c r="F44" s="559"/>
      <c r="G44" s="560"/>
      <c r="H44" s="560"/>
      <c r="I44" s="497"/>
      <c r="J44" s="561"/>
      <c r="L44" s="259"/>
    </row>
    <row r="45" spans="2:14" s="531" customFormat="1" ht="20.100000000000001" customHeight="1">
      <c r="B45" s="560" t="s">
        <v>484</v>
      </c>
      <c r="C45" s="933" t="s">
        <v>102</v>
      </c>
      <c r="D45" s="521"/>
      <c r="E45" s="521"/>
      <c r="F45" s="567"/>
      <c r="G45" s="560" t="s">
        <v>97</v>
      </c>
      <c r="H45" s="560">
        <v>1</v>
      </c>
      <c r="I45" s="439"/>
      <c r="J45" s="439"/>
      <c r="L45" s="259"/>
    </row>
    <row r="46" spans="2:14" s="531" customFormat="1" ht="20.100000000000001" customHeight="1">
      <c r="B46" s="560" t="s">
        <v>485</v>
      </c>
      <c r="C46" s="933" t="s">
        <v>457</v>
      </c>
      <c r="D46" s="521"/>
      <c r="E46" s="521"/>
      <c r="F46" s="567"/>
      <c r="G46" s="560" t="s">
        <v>97</v>
      </c>
      <c r="H46" s="560">
        <v>22</v>
      </c>
      <c r="I46" s="439"/>
      <c r="J46" s="439"/>
      <c r="L46" s="259"/>
    </row>
    <row r="47" spans="2:14" s="531" customFormat="1" ht="20.100000000000001" customHeight="1">
      <c r="B47" s="560" t="s">
        <v>486</v>
      </c>
      <c r="C47" s="933" t="s">
        <v>120</v>
      </c>
      <c r="D47" s="521"/>
      <c r="E47" s="521"/>
      <c r="F47" s="567"/>
      <c r="G47" s="560" t="s">
        <v>97</v>
      </c>
      <c r="H47" s="560">
        <v>17</v>
      </c>
      <c r="I47" s="439"/>
      <c r="J47" s="439"/>
      <c r="L47" s="259"/>
    </row>
    <row r="48" spans="2:14" s="531" customFormat="1" ht="20.100000000000001" customHeight="1">
      <c r="B48" s="560" t="s">
        <v>487</v>
      </c>
      <c r="C48" s="933" t="s">
        <v>121</v>
      </c>
      <c r="D48" s="521"/>
      <c r="E48" s="521"/>
      <c r="F48" s="567"/>
      <c r="G48" s="560" t="s">
        <v>103</v>
      </c>
      <c r="H48" s="560">
        <v>641</v>
      </c>
      <c r="I48" s="439"/>
      <c r="J48" s="439"/>
      <c r="L48" s="259"/>
    </row>
    <row r="49" spans="2:14" s="531" customFormat="1" ht="20.100000000000001" customHeight="1">
      <c r="B49" s="560" t="s">
        <v>508</v>
      </c>
      <c r="C49" s="933" t="s">
        <v>610</v>
      </c>
      <c r="D49" s="521"/>
      <c r="E49" s="521"/>
      <c r="F49" s="567"/>
      <c r="G49" s="560" t="s">
        <v>611</v>
      </c>
      <c r="H49" s="560">
        <v>150</v>
      </c>
      <c r="I49" s="439"/>
      <c r="J49" s="439"/>
      <c r="L49" s="259"/>
      <c r="N49" s="977"/>
    </row>
    <row r="50" spans="2:14" s="531" customFormat="1" ht="20.100000000000001" customHeight="1">
      <c r="B50" s="556"/>
      <c r="C50" s="1092" t="s">
        <v>112</v>
      </c>
      <c r="D50" s="1093"/>
      <c r="E50" s="1093"/>
      <c r="F50" s="1094"/>
      <c r="G50" s="560"/>
      <c r="H50" s="560"/>
      <c r="I50" s="244"/>
      <c r="J50" s="561"/>
      <c r="L50" s="259"/>
      <c r="M50" s="919"/>
    </row>
    <row r="51" spans="2:14" s="531" customFormat="1" ht="20.100000000000001" customHeight="1">
      <c r="B51" s="556"/>
      <c r="C51" s="557"/>
      <c r="D51" s="558"/>
      <c r="E51" s="558"/>
      <c r="F51" s="559"/>
      <c r="G51" s="560"/>
      <c r="H51" s="560"/>
      <c r="I51" s="244"/>
      <c r="J51" s="561"/>
      <c r="L51" s="259"/>
    </row>
    <row r="52" spans="2:14" ht="20.100000000000001" customHeight="1">
      <c r="B52" s="522"/>
      <c r="C52" s="1095" t="s">
        <v>115</v>
      </c>
      <c r="D52" s="1096"/>
      <c r="E52" s="1096"/>
      <c r="F52" s="1097"/>
      <c r="G52" s="563"/>
      <c r="H52" s="563"/>
      <c r="I52" s="563"/>
      <c r="J52" s="564"/>
      <c r="K52" s="521"/>
      <c r="L52" s="565"/>
      <c r="M52" s="842"/>
    </row>
    <row r="102" spans="4:4" ht="20.100000000000001" customHeight="1">
      <c r="D102" s="520" t="s">
        <v>271</v>
      </c>
    </row>
  </sheetData>
  <mergeCells count="15">
    <mergeCell ref="B1:J1"/>
    <mergeCell ref="B2:J2"/>
    <mergeCell ref="B3:J3"/>
    <mergeCell ref="B4:B6"/>
    <mergeCell ref="C4:F6"/>
    <mergeCell ref="G4:H5"/>
    <mergeCell ref="I4:I5"/>
    <mergeCell ref="C41:F41"/>
    <mergeCell ref="C52:F52"/>
    <mergeCell ref="C11:F11"/>
    <mergeCell ref="C16:F16"/>
    <mergeCell ref="C20:F20"/>
    <mergeCell ref="C25:F25"/>
    <mergeCell ref="C36:F36"/>
    <mergeCell ref="C50:F50"/>
  </mergeCells>
  <printOptions horizontalCentered="1"/>
  <pageMargins left="0.25" right="0.25" top="0.75" bottom="0.75" header="0.3" footer="0.3"/>
  <pageSetup paperSize="9" scale="53" fitToHeight="0" orientation="portrait" r:id="rId1"/>
  <headerFooter alignWithMargins="0"/>
  <rowBreaks count="1" manualBreakCount="1">
    <brk id="36" min="1" max="1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51"/>
  <sheetViews>
    <sheetView tabSelected="1" view="pageBreakPreview" zoomScaleNormal="80" zoomScaleSheetLayoutView="100" workbookViewId="0">
      <selection activeCell="G11" sqref="G11"/>
    </sheetView>
  </sheetViews>
  <sheetFormatPr defaultColWidth="9.36328125" defaultRowHeight="18.75"/>
  <cols>
    <col min="1" max="1" width="2.81640625" style="211" customWidth="1"/>
    <col min="2" max="2" width="12.81640625" style="211" customWidth="1"/>
    <col min="3" max="5" width="2.81640625" style="211" customWidth="1"/>
    <col min="6" max="6" width="75.81640625" style="211" customWidth="1"/>
    <col min="7" max="7" width="30.81640625" style="211" customWidth="1"/>
    <col min="8" max="8" width="9.36328125" style="211"/>
    <col min="9" max="9" width="18.81640625" style="211" customWidth="1"/>
    <col min="10" max="16356" width="9.36328125" style="211"/>
    <col min="16357" max="16357" width="8.81640625" style="211" customWidth="1"/>
    <col min="16358" max="16359" width="9.36328125" style="211"/>
    <col min="16360" max="16360" width="8.81640625" style="211" customWidth="1"/>
    <col min="16361" max="16384" width="9.36328125" style="211"/>
  </cols>
  <sheetData>
    <row r="1" spans="2:10" ht="19.5">
      <c r="B1" s="1023" t="s">
        <v>435</v>
      </c>
      <c r="C1" s="1023"/>
      <c r="D1" s="1023"/>
      <c r="E1" s="1023"/>
      <c r="F1" s="1023"/>
      <c r="G1" s="1023"/>
      <c r="I1" s="214"/>
    </row>
    <row r="2" spans="2:10" ht="19.5">
      <c r="B2" s="1024" t="s">
        <v>100</v>
      </c>
      <c r="C2" s="1024"/>
      <c r="D2" s="1024"/>
      <c r="E2" s="1024"/>
      <c r="F2" s="1024"/>
      <c r="G2" s="1024"/>
      <c r="I2" s="214"/>
    </row>
    <row r="3" spans="2:10" ht="19.5">
      <c r="B3" s="213" t="s">
        <v>718</v>
      </c>
      <c r="C3" s="213"/>
      <c r="D3" s="213"/>
      <c r="E3" s="213"/>
      <c r="F3" s="213"/>
      <c r="G3" s="213"/>
    </row>
    <row r="4" spans="2:10" ht="10.15" customHeight="1">
      <c r="B4" s="214"/>
      <c r="C4" s="214"/>
      <c r="D4" s="214"/>
      <c r="E4" s="214"/>
      <c r="F4" s="214"/>
      <c r="G4" s="214"/>
    </row>
    <row r="5" spans="2:10" ht="19.5">
      <c r="B5" s="286" t="s">
        <v>113</v>
      </c>
      <c r="C5" s="1025" t="s">
        <v>114</v>
      </c>
      <c r="D5" s="1026"/>
      <c r="E5" s="1026"/>
      <c r="F5" s="1027"/>
      <c r="G5" s="286" t="s">
        <v>108</v>
      </c>
    </row>
    <row r="6" spans="2:10" ht="23.25" customHeight="1">
      <c r="B6" s="226"/>
      <c r="C6" s="243" t="s">
        <v>337</v>
      </c>
      <c r="D6" s="519"/>
      <c r="E6" s="519"/>
      <c r="F6" s="228"/>
      <c r="G6" s="226"/>
    </row>
    <row r="7" spans="2:10">
      <c r="B7" s="218">
        <v>2</v>
      </c>
      <c r="C7" s="221" t="s">
        <v>262</v>
      </c>
      <c r="D7" s="230"/>
      <c r="F7" s="216"/>
      <c r="G7" s="231"/>
      <c r="I7" s="278"/>
    </row>
    <row r="8" spans="2:10">
      <c r="B8" s="218">
        <v>3</v>
      </c>
      <c r="C8" s="221" t="s">
        <v>263</v>
      </c>
      <c r="D8" s="230"/>
      <c r="F8" s="216"/>
      <c r="G8" s="231"/>
      <c r="I8" s="278"/>
      <c r="J8" s="229"/>
    </row>
    <row r="9" spans="2:10">
      <c r="B9" s="218">
        <v>4</v>
      </c>
      <c r="C9" s="221" t="s">
        <v>334</v>
      </c>
      <c r="D9" s="230"/>
      <c r="F9" s="216"/>
      <c r="G9" s="231"/>
      <c r="I9" s="278"/>
    </row>
    <row r="10" spans="2:10">
      <c r="B10" s="218">
        <v>6</v>
      </c>
      <c r="C10" s="221" t="s">
        <v>466</v>
      </c>
      <c r="D10" s="230"/>
      <c r="F10" s="216"/>
      <c r="G10" s="231"/>
      <c r="I10" s="278"/>
    </row>
    <row r="11" spans="2:10" ht="19.5">
      <c r="B11" s="218"/>
      <c r="C11" s="1037" t="s">
        <v>684</v>
      </c>
      <c r="D11" s="1038"/>
      <c r="E11" s="1038"/>
      <c r="F11" s="1039"/>
      <c r="G11" s="232"/>
      <c r="I11" s="278"/>
    </row>
    <row r="12" spans="2:10">
      <c r="B12" s="218"/>
      <c r="C12" s="221"/>
      <c r="D12" s="230"/>
      <c r="F12" s="216"/>
      <c r="G12" s="231"/>
      <c r="I12" s="278"/>
    </row>
    <row r="13" spans="2:10" ht="19.5">
      <c r="B13" s="218"/>
      <c r="C13" s="243" t="s">
        <v>650</v>
      </c>
      <c r="D13" s="230"/>
      <c r="F13" s="216"/>
      <c r="G13" s="231"/>
      <c r="I13" s="279"/>
    </row>
    <row r="14" spans="2:10" ht="19.5">
      <c r="B14" s="218">
        <v>5</v>
      </c>
      <c r="C14" s="221" t="s">
        <v>116</v>
      </c>
      <c r="D14" s="230"/>
      <c r="F14" s="216"/>
      <c r="G14" s="231"/>
      <c r="I14" s="279"/>
    </row>
    <row r="15" spans="2:10" ht="19.5">
      <c r="B15" s="218"/>
      <c r="C15" s="1037" t="s">
        <v>686</v>
      </c>
      <c r="D15" s="1038"/>
      <c r="E15" s="1038"/>
      <c r="F15" s="1039"/>
      <c r="G15" s="232"/>
      <c r="I15" s="278"/>
    </row>
    <row r="16" spans="2:10" ht="19.5">
      <c r="B16" s="218"/>
      <c r="C16" s="1028"/>
      <c r="D16" s="1029"/>
      <c r="E16" s="1029"/>
      <c r="F16" s="1030"/>
      <c r="G16" s="232"/>
      <c r="I16" s="278"/>
    </row>
    <row r="17" spans="2:9" ht="19.5">
      <c r="B17" s="220"/>
      <c r="C17" s="1025" t="s">
        <v>687</v>
      </c>
      <c r="D17" s="1026"/>
      <c r="E17" s="1026"/>
      <c r="F17" s="1027"/>
      <c r="G17" s="222"/>
      <c r="H17" s="214"/>
      <c r="I17" s="475"/>
    </row>
    <row r="19" spans="2:9">
      <c r="G19" s="223"/>
    </row>
    <row r="47" spans="4:4">
      <c r="D47" s="211" t="s">
        <v>243</v>
      </c>
    </row>
    <row r="51" spans="4:4">
      <c r="D51" s="211" t="s">
        <v>242</v>
      </c>
    </row>
  </sheetData>
  <mergeCells count="7">
    <mergeCell ref="B1:G1"/>
    <mergeCell ref="B2:G2"/>
    <mergeCell ref="C5:F5"/>
    <mergeCell ref="C16:F16"/>
    <mergeCell ref="C17:F17"/>
    <mergeCell ref="C11:F11"/>
    <mergeCell ref="C15:F15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N41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20.100000000000001" customHeight="1" outlineLevelCol="1"/>
  <cols>
    <col min="1" max="1" width="2.81640625" style="520" customWidth="1"/>
    <col min="2" max="2" width="10.81640625" style="520" customWidth="1"/>
    <col min="3" max="3" width="3.81640625" style="520" customWidth="1"/>
    <col min="4" max="4" width="9.81640625" style="520" customWidth="1"/>
    <col min="5" max="5" width="3.81640625" style="520" customWidth="1"/>
    <col min="6" max="6" width="50.81640625" style="520" customWidth="1"/>
    <col min="7" max="7" width="10.81640625" style="521" customWidth="1"/>
    <col min="8" max="8" width="12.453125" style="521" customWidth="1"/>
    <col min="9" max="9" width="16.81640625" style="520" customWidth="1" outlineLevel="1"/>
    <col min="10" max="10" width="16.81640625" style="520" customWidth="1"/>
    <col min="11" max="11" width="8.81640625" style="520" customWidth="1"/>
    <col min="12" max="12" width="18.81640625" style="521" customWidth="1"/>
    <col min="13" max="13" width="18.81640625" style="520" customWidth="1"/>
    <col min="14" max="17" width="10.81640625" style="520" customWidth="1"/>
    <col min="18" max="16384" width="8.81640625" style="520"/>
  </cols>
  <sheetData>
    <row r="1" spans="2:12" ht="20.100000000000001" customHeight="1">
      <c r="B1" s="1104" t="s">
        <v>435</v>
      </c>
      <c r="C1" s="1104"/>
      <c r="D1" s="1104"/>
      <c r="E1" s="1104"/>
      <c r="F1" s="1104"/>
      <c r="G1" s="1104"/>
      <c r="H1" s="1104"/>
      <c r="I1" s="1104"/>
      <c r="J1" s="1104"/>
    </row>
    <row r="2" spans="2:12" ht="20.100000000000001" customHeight="1">
      <c r="B2" s="1105" t="s">
        <v>100</v>
      </c>
      <c r="C2" s="1105"/>
      <c r="D2" s="1105"/>
      <c r="E2" s="1105"/>
      <c r="F2" s="1105"/>
      <c r="G2" s="1105"/>
      <c r="H2" s="1105"/>
      <c r="I2" s="1105"/>
      <c r="J2" s="1105"/>
    </row>
    <row r="3" spans="2:12" ht="20.100000000000001" customHeight="1">
      <c r="B3" s="1104" t="s">
        <v>718</v>
      </c>
      <c r="C3" s="1104"/>
      <c r="D3" s="1104"/>
      <c r="E3" s="1104"/>
      <c r="F3" s="1104"/>
      <c r="G3" s="1104"/>
      <c r="H3" s="1104"/>
      <c r="I3" s="1104"/>
      <c r="J3" s="1104"/>
    </row>
    <row r="4" spans="2:12" ht="20.100000000000001" customHeight="1">
      <c r="B4" s="1107" t="s">
        <v>345</v>
      </c>
      <c r="C4" s="1110" t="s">
        <v>106</v>
      </c>
      <c r="D4" s="1111"/>
      <c r="E4" s="1111"/>
      <c r="F4" s="1112"/>
      <c r="G4" s="1110" t="s">
        <v>107</v>
      </c>
      <c r="H4" s="1112"/>
      <c r="I4" s="1019" t="s">
        <v>91</v>
      </c>
      <c r="J4" s="273" t="s">
        <v>336</v>
      </c>
    </row>
    <row r="5" spans="2:12" ht="20.100000000000001" customHeight="1">
      <c r="B5" s="1108"/>
      <c r="C5" s="1113"/>
      <c r="D5" s="1114"/>
      <c r="E5" s="1114"/>
      <c r="F5" s="1115"/>
      <c r="G5" s="1116"/>
      <c r="H5" s="1118"/>
      <c r="I5" s="1043"/>
      <c r="J5" s="274" t="s">
        <v>92</v>
      </c>
    </row>
    <row r="6" spans="2:12" ht="20.100000000000001" customHeight="1">
      <c r="B6" s="1109"/>
      <c r="C6" s="1116"/>
      <c r="D6" s="1117"/>
      <c r="E6" s="1117"/>
      <c r="F6" s="1118"/>
      <c r="G6" s="522" t="s">
        <v>89</v>
      </c>
      <c r="H6" s="522" t="s">
        <v>90</v>
      </c>
      <c r="I6" s="275" t="s">
        <v>99</v>
      </c>
      <c r="J6" s="276" t="s">
        <v>99</v>
      </c>
    </row>
    <row r="7" spans="2:12" ht="20.100000000000001" customHeight="1">
      <c r="B7" s="560"/>
      <c r="C7" s="523" t="s">
        <v>703</v>
      </c>
      <c r="E7" s="521"/>
      <c r="F7" s="567"/>
      <c r="G7" s="412"/>
      <c r="H7" s="560"/>
      <c r="I7" s="975"/>
      <c r="J7" s="560"/>
    </row>
    <row r="8" spans="2:12" ht="20.100000000000001" customHeight="1">
      <c r="B8" s="556"/>
      <c r="C8" s="568" t="s">
        <v>259</v>
      </c>
      <c r="F8" s="569"/>
      <c r="G8" s="560"/>
      <c r="H8" s="560"/>
      <c r="I8" s="556"/>
      <c r="J8" s="556"/>
    </row>
    <row r="9" spans="2:12" ht="20.100000000000001" customHeight="1">
      <c r="B9" s="218" t="s">
        <v>266</v>
      </c>
      <c r="C9" s="570" t="s">
        <v>109</v>
      </c>
      <c r="D9" s="571"/>
      <c r="E9" s="571"/>
      <c r="F9" s="569"/>
      <c r="G9" s="560" t="s">
        <v>95</v>
      </c>
      <c r="H9" s="584">
        <v>50</v>
      </c>
      <c r="I9" s="245"/>
      <c r="J9" s="245"/>
      <c r="L9" s="259"/>
    </row>
    <row r="10" spans="2:12" ht="20.100000000000001" customHeight="1">
      <c r="B10" s="218" t="s">
        <v>267</v>
      </c>
      <c r="C10" s="570" t="s">
        <v>110</v>
      </c>
      <c r="F10" s="569"/>
      <c r="G10" s="560" t="s">
        <v>97</v>
      </c>
      <c r="H10" s="584">
        <v>10</v>
      </c>
      <c r="I10" s="245"/>
      <c r="J10" s="245"/>
      <c r="L10" s="259"/>
    </row>
    <row r="11" spans="2:12" ht="20.100000000000001" customHeight="1">
      <c r="B11" s="560"/>
      <c r="C11" s="1092" t="s">
        <v>128</v>
      </c>
      <c r="D11" s="1093"/>
      <c r="E11" s="1093"/>
      <c r="F11" s="1094"/>
      <c r="G11" s="560"/>
      <c r="H11" s="574"/>
      <c r="I11" s="244"/>
      <c r="J11" s="561"/>
    </row>
    <row r="12" spans="2:12" ht="20.100000000000001" customHeight="1">
      <c r="B12" s="560"/>
      <c r="C12" s="570"/>
      <c r="D12" s="521"/>
      <c r="E12" s="575"/>
      <c r="F12" s="576"/>
      <c r="G12" s="560"/>
      <c r="H12" s="574"/>
      <c r="I12" s="244"/>
      <c r="J12" s="556"/>
    </row>
    <row r="13" spans="2:12" ht="20.100000000000001" customHeight="1">
      <c r="B13" s="560"/>
      <c r="C13" s="568" t="s">
        <v>477</v>
      </c>
      <c r="D13" s="521"/>
      <c r="E13" s="575"/>
      <c r="F13" s="576"/>
      <c r="G13" s="560"/>
      <c r="H13" s="574"/>
      <c r="I13" s="244"/>
      <c r="J13" s="556"/>
    </row>
    <row r="14" spans="2:12" ht="20.100000000000001" customHeight="1">
      <c r="B14" s="560" t="s">
        <v>478</v>
      </c>
      <c r="C14" s="570" t="s">
        <v>111</v>
      </c>
      <c r="D14" s="575"/>
      <c r="E14" s="575"/>
      <c r="F14" s="576"/>
      <c r="G14" s="560" t="s">
        <v>97</v>
      </c>
      <c r="H14" s="584">
        <v>20</v>
      </c>
      <c r="I14" s="245"/>
      <c r="J14" s="245"/>
      <c r="L14" s="259"/>
    </row>
    <row r="15" spans="2:12" ht="20.100000000000001" customHeight="1">
      <c r="B15" s="560"/>
      <c r="C15" s="1092" t="s">
        <v>480</v>
      </c>
      <c r="D15" s="1093"/>
      <c r="E15" s="1093"/>
      <c r="F15" s="1094"/>
      <c r="G15" s="560"/>
      <c r="H15" s="574"/>
      <c r="I15" s="244"/>
      <c r="J15" s="561"/>
    </row>
    <row r="16" spans="2:12" ht="20.100000000000001" customHeight="1">
      <c r="B16" s="560"/>
      <c r="C16" s="570"/>
      <c r="D16" s="577"/>
      <c r="F16" s="569"/>
      <c r="G16" s="560"/>
      <c r="H16" s="574"/>
      <c r="I16" s="244"/>
      <c r="J16" s="556"/>
    </row>
    <row r="17" spans="2:14" ht="20.100000000000001" customHeight="1">
      <c r="B17" s="560"/>
      <c r="C17" s="568" t="s">
        <v>481</v>
      </c>
      <c r="D17" s="578"/>
      <c r="E17" s="578"/>
      <c r="F17" s="579"/>
      <c r="G17" s="560"/>
      <c r="H17" s="574"/>
      <c r="I17" s="244"/>
      <c r="J17" s="556"/>
    </row>
    <row r="18" spans="2:14" ht="20.100000000000001" customHeight="1">
      <c r="B18" s="560" t="s">
        <v>482</v>
      </c>
      <c r="C18" s="570" t="s">
        <v>185</v>
      </c>
      <c r="D18" s="577"/>
      <c r="F18" s="569"/>
      <c r="G18" s="560" t="s">
        <v>97</v>
      </c>
      <c r="H18" s="584">
        <v>20</v>
      </c>
      <c r="I18" s="245"/>
      <c r="J18" s="245"/>
      <c r="L18" s="259"/>
    </row>
    <row r="19" spans="2:14" ht="20.100000000000001" customHeight="1">
      <c r="B19" s="560" t="s">
        <v>507</v>
      </c>
      <c r="C19" s="570" t="s">
        <v>307</v>
      </c>
      <c r="D19" s="577"/>
      <c r="F19" s="569"/>
      <c r="G19" s="560" t="s">
        <v>97</v>
      </c>
      <c r="H19" s="584">
        <v>5</v>
      </c>
      <c r="I19" s="245"/>
      <c r="J19" s="245"/>
      <c r="L19" s="259"/>
    </row>
    <row r="20" spans="2:14" ht="20.100000000000001" customHeight="1">
      <c r="B20" s="560"/>
      <c r="C20" s="1092" t="s">
        <v>117</v>
      </c>
      <c r="D20" s="1093"/>
      <c r="E20" s="1093"/>
      <c r="F20" s="1094"/>
      <c r="G20" s="560"/>
      <c r="H20" s="560"/>
      <c r="I20" s="244"/>
      <c r="J20" s="561"/>
    </row>
    <row r="21" spans="2:14" ht="20.100000000000001" customHeight="1">
      <c r="B21" s="560"/>
      <c r="C21" s="557"/>
      <c r="D21" s="558"/>
      <c r="E21" s="558"/>
      <c r="F21" s="559"/>
      <c r="G21" s="560"/>
      <c r="H21" s="560"/>
      <c r="I21" s="244"/>
      <c r="J21" s="561"/>
      <c r="L21" s="581"/>
    </row>
    <row r="22" spans="2:14" ht="20.100000000000001" customHeight="1">
      <c r="B22" s="560"/>
      <c r="C22" s="568" t="s">
        <v>488</v>
      </c>
      <c r="D22" s="521"/>
      <c r="F22" s="569"/>
      <c r="G22" s="560"/>
      <c r="H22" s="560"/>
      <c r="I22" s="244"/>
      <c r="J22" s="556"/>
    </row>
    <row r="23" spans="2:14" ht="20.100000000000001" customHeight="1">
      <c r="B23" s="560" t="s">
        <v>489</v>
      </c>
      <c r="C23" s="575" t="s">
        <v>567</v>
      </c>
      <c r="D23" s="575"/>
      <c r="E23" s="575"/>
      <c r="F23" s="576"/>
      <c r="G23" s="560" t="s">
        <v>103</v>
      </c>
      <c r="H23" s="560">
        <v>232.91</v>
      </c>
      <c r="I23" s="245"/>
      <c r="J23" s="245"/>
      <c r="L23" s="259"/>
      <c r="N23" s="842"/>
    </row>
    <row r="24" spans="2:14" ht="20.100000000000001" customHeight="1">
      <c r="B24" s="583"/>
      <c r="C24" s="1092" t="s">
        <v>493</v>
      </c>
      <c r="D24" s="1093"/>
      <c r="E24" s="1093"/>
      <c r="F24" s="1094"/>
      <c r="G24" s="583"/>
      <c r="H24" s="584"/>
      <c r="I24" s="573"/>
      <c r="J24" s="561"/>
      <c r="L24" s="575"/>
      <c r="M24" s="475"/>
    </row>
    <row r="25" spans="2:14" ht="20.100000000000001" customHeight="1">
      <c r="B25" s="583"/>
      <c r="C25" s="557"/>
      <c r="D25" s="558"/>
      <c r="E25" s="558"/>
      <c r="F25" s="559"/>
      <c r="G25" s="583"/>
      <c r="H25" s="584"/>
      <c r="I25" s="573"/>
      <c r="J25" s="561"/>
      <c r="L25" s="575"/>
    </row>
    <row r="26" spans="2:14" ht="20.100000000000001" customHeight="1">
      <c r="B26" s="583"/>
      <c r="C26" s="918" t="s">
        <v>704</v>
      </c>
      <c r="D26" s="558"/>
      <c r="E26" s="558"/>
      <c r="F26" s="559"/>
      <c r="G26" s="583"/>
      <c r="H26" s="584"/>
      <c r="I26" s="976"/>
      <c r="J26" s="561"/>
      <c r="L26" s="575"/>
    </row>
    <row r="27" spans="2:14" ht="20.100000000000001" customHeight="1">
      <c r="B27" s="583"/>
      <c r="C27" s="934" t="s">
        <v>483</v>
      </c>
      <c r="D27" s="558"/>
      <c r="E27" s="558"/>
      <c r="F27" s="559"/>
      <c r="G27" s="583"/>
      <c r="H27" s="584"/>
      <c r="I27" s="944"/>
      <c r="J27" s="561"/>
      <c r="L27" s="575"/>
    </row>
    <row r="28" spans="2:14" ht="20.100000000000001" customHeight="1">
      <c r="B28" s="583" t="s">
        <v>484</v>
      </c>
      <c r="C28" s="933" t="s">
        <v>102</v>
      </c>
      <c r="D28" s="558"/>
      <c r="E28" s="558"/>
      <c r="F28" s="559"/>
      <c r="G28" s="583" t="s">
        <v>97</v>
      </c>
      <c r="H28" s="584">
        <v>3</v>
      </c>
      <c r="I28" s="245"/>
      <c r="J28" s="245"/>
      <c r="L28" s="259"/>
    </row>
    <row r="29" spans="2:14" ht="20.100000000000001" customHeight="1">
      <c r="B29" s="583" t="s">
        <v>485</v>
      </c>
      <c r="C29" s="933" t="s">
        <v>120</v>
      </c>
      <c r="D29" s="558"/>
      <c r="E29" s="558"/>
      <c r="F29" s="559"/>
      <c r="G29" s="583" t="s">
        <v>97</v>
      </c>
      <c r="H29" s="584">
        <v>40</v>
      </c>
      <c r="I29" s="245"/>
      <c r="J29" s="245"/>
      <c r="L29" s="259"/>
    </row>
    <row r="30" spans="2:14" ht="20.100000000000001" customHeight="1">
      <c r="B30" s="583" t="s">
        <v>486</v>
      </c>
      <c r="C30" s="933" t="s">
        <v>121</v>
      </c>
      <c r="D30" s="558"/>
      <c r="E30" s="558"/>
      <c r="F30" s="559"/>
      <c r="G30" s="583" t="s">
        <v>103</v>
      </c>
      <c r="H30" s="584">
        <v>760</v>
      </c>
      <c r="I30" s="245"/>
      <c r="J30" s="245"/>
      <c r="L30" s="259"/>
    </row>
    <row r="31" spans="2:14" ht="20.100000000000001" customHeight="1">
      <c r="B31" s="583" t="s">
        <v>487</v>
      </c>
      <c r="C31" s="933" t="s">
        <v>318</v>
      </c>
      <c r="D31" s="558"/>
      <c r="E31" s="558"/>
      <c r="F31" s="559"/>
      <c r="G31" s="583" t="s">
        <v>94</v>
      </c>
      <c r="H31" s="584">
        <v>10</v>
      </c>
      <c r="I31" s="245"/>
      <c r="J31" s="245"/>
      <c r="L31" s="259"/>
    </row>
    <row r="32" spans="2:14" ht="20.100000000000001" customHeight="1">
      <c r="B32" s="560" t="s">
        <v>508</v>
      </c>
      <c r="C32" s="933" t="s">
        <v>319</v>
      </c>
      <c r="D32" s="558"/>
      <c r="E32" s="558"/>
      <c r="F32" s="559"/>
      <c r="G32" s="560" t="s">
        <v>94</v>
      </c>
      <c r="H32" s="560">
        <v>10</v>
      </c>
      <c r="I32" s="245"/>
      <c r="J32" s="245"/>
      <c r="L32" s="259"/>
      <c r="N32" s="819"/>
    </row>
    <row r="33" spans="2:13" ht="20.100000000000001" customHeight="1">
      <c r="B33" s="560"/>
      <c r="C33" s="1092" t="s">
        <v>112</v>
      </c>
      <c r="D33" s="1093"/>
      <c r="E33" s="1093"/>
      <c r="F33" s="1094"/>
      <c r="G33" s="560"/>
      <c r="H33" s="560"/>
      <c r="I33" s="245"/>
      <c r="J33" s="246"/>
      <c r="L33" s="259"/>
      <c r="M33" s="945"/>
    </row>
    <row r="34" spans="2:13" ht="20.100000000000001" customHeight="1">
      <c r="B34" s="560"/>
      <c r="C34" s="933"/>
      <c r="D34" s="558"/>
      <c r="E34" s="558"/>
      <c r="F34" s="559"/>
      <c r="G34" s="560"/>
      <c r="H34" s="560"/>
      <c r="I34" s="556"/>
      <c r="J34" s="561"/>
    </row>
    <row r="35" spans="2:13" ht="20.100000000000001" customHeight="1">
      <c r="B35" s="585"/>
      <c r="C35" s="1095" t="s">
        <v>366</v>
      </c>
      <c r="D35" s="1096"/>
      <c r="E35" s="1096"/>
      <c r="F35" s="1097"/>
      <c r="G35" s="563"/>
      <c r="H35" s="563"/>
      <c r="I35" s="563"/>
      <c r="J35" s="564"/>
      <c r="L35" s="565"/>
      <c r="M35" s="817"/>
    </row>
    <row r="39" spans="2:13" ht="20.100000000000001" customHeight="1">
      <c r="B39" s="536"/>
      <c r="C39" s="575"/>
      <c r="D39" s="575"/>
      <c r="I39" s="266"/>
      <c r="J39" s="266"/>
    </row>
    <row r="41" spans="2:13" ht="20.100000000000001" customHeight="1">
      <c r="B41" s="521"/>
      <c r="D41" s="577"/>
      <c r="I41" s="266"/>
      <c r="J41" s="266"/>
    </row>
  </sheetData>
  <mergeCells count="13">
    <mergeCell ref="C35:F35"/>
    <mergeCell ref="B1:J1"/>
    <mergeCell ref="B2:J2"/>
    <mergeCell ref="B3:J3"/>
    <mergeCell ref="B4:B6"/>
    <mergeCell ref="C4:F6"/>
    <mergeCell ref="G4:H5"/>
    <mergeCell ref="C11:F11"/>
    <mergeCell ref="C15:F15"/>
    <mergeCell ref="C20:F20"/>
    <mergeCell ref="C24:F24"/>
    <mergeCell ref="C33:F33"/>
    <mergeCell ref="I4:I5"/>
  </mergeCells>
  <printOptions horizontalCentered="1"/>
  <pageMargins left="0.25" right="0.25" top="0.75" bottom="0.75" header="0.3" footer="0.3"/>
  <pageSetup paperSize="9" scale="52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I107"/>
  <sheetViews>
    <sheetView tabSelected="1" view="pageBreakPreview" topLeftCell="A2" zoomScale="115" zoomScaleNormal="80" zoomScaleSheetLayoutView="115" workbookViewId="0">
      <selection activeCell="G11" sqref="G11"/>
    </sheetView>
  </sheetViews>
  <sheetFormatPr defaultColWidth="9.36328125" defaultRowHeight="18.75"/>
  <cols>
    <col min="1" max="1" width="2.81640625" style="211" customWidth="1"/>
    <col min="2" max="2" width="12.81640625" style="211" customWidth="1"/>
    <col min="3" max="5" width="2.81640625" style="211" customWidth="1"/>
    <col min="6" max="6" width="75.81640625" style="211" customWidth="1"/>
    <col min="7" max="7" width="30.81640625" style="211" customWidth="1"/>
    <col min="8" max="8" width="9.36328125" style="211"/>
    <col min="9" max="9" width="18.81640625" style="211" customWidth="1"/>
    <col min="10" max="16356" width="9.36328125" style="211"/>
    <col min="16357" max="16357" width="8.81640625" style="211" customWidth="1"/>
    <col min="16358" max="16359" width="9.36328125" style="211"/>
    <col min="16360" max="16360" width="8.81640625" style="211" customWidth="1"/>
    <col min="16361" max="16384" width="9.36328125" style="211"/>
  </cols>
  <sheetData>
    <row r="1" spans="2:9" ht="22.7" hidden="1" customHeight="1">
      <c r="B1" s="1023" t="s">
        <v>352</v>
      </c>
      <c r="C1" s="1023"/>
      <c r="D1" s="1023"/>
      <c r="E1" s="1023"/>
      <c r="F1" s="1023"/>
      <c r="G1" s="1023"/>
      <c r="I1" s="214" t="s">
        <v>347</v>
      </c>
    </row>
    <row r="2" spans="2:9" ht="19.5">
      <c r="B2" s="1104" t="s">
        <v>435</v>
      </c>
      <c r="C2" s="1104"/>
      <c r="D2" s="1104"/>
      <c r="E2" s="1104"/>
      <c r="F2" s="1104"/>
      <c r="G2" s="1104"/>
      <c r="H2" s="1104"/>
      <c r="I2" s="214"/>
    </row>
    <row r="3" spans="2:9" ht="19.5">
      <c r="B3" s="1024" t="s">
        <v>718</v>
      </c>
      <c r="C3" s="1024"/>
      <c r="D3" s="1024"/>
      <c r="E3" s="1024"/>
      <c r="F3" s="1024"/>
      <c r="G3" s="1024"/>
      <c r="H3" s="1024"/>
    </row>
    <row r="4" spans="2:9" ht="20.25" customHeight="1">
      <c r="B4" s="1023" t="s">
        <v>572</v>
      </c>
      <c r="C4" s="1023"/>
      <c r="D4" s="1023"/>
      <c r="E4" s="1023"/>
      <c r="F4" s="1023"/>
      <c r="G4" s="1023"/>
      <c r="H4" s="1023"/>
    </row>
    <row r="5" spans="2:9" ht="19.5">
      <c r="B5" s="286" t="s">
        <v>113</v>
      </c>
      <c r="C5" s="1025" t="s">
        <v>114</v>
      </c>
      <c r="D5" s="1026"/>
      <c r="E5" s="1026"/>
      <c r="F5" s="1027"/>
      <c r="G5" s="286" t="s">
        <v>108</v>
      </c>
    </row>
    <row r="6" spans="2:9" ht="5.0999999999999996" customHeight="1">
      <c r="B6" s="226"/>
      <c r="C6" s="225"/>
      <c r="D6" s="519"/>
      <c r="E6" s="519"/>
      <c r="F6" s="228"/>
      <c r="G6" s="226"/>
    </row>
    <row r="7" spans="2:9" ht="19.5">
      <c r="B7" s="215"/>
      <c r="C7" s="224" t="s">
        <v>337</v>
      </c>
      <c r="F7" s="216"/>
      <c r="G7" s="218"/>
    </row>
    <row r="8" spans="2:9">
      <c r="B8" s="218">
        <v>1.4</v>
      </c>
      <c r="C8" s="241" t="s">
        <v>367</v>
      </c>
      <c r="D8" s="214"/>
      <c r="F8" s="216"/>
      <c r="G8" s="235"/>
      <c r="I8" s="278"/>
    </row>
    <row r="9" spans="2:9">
      <c r="B9" s="218"/>
      <c r="C9" s="241"/>
      <c r="D9" s="214"/>
      <c r="F9" s="216"/>
      <c r="G9" s="235"/>
      <c r="I9" s="278"/>
    </row>
    <row r="10" spans="2:9">
      <c r="B10" s="218"/>
      <c r="C10" s="241"/>
      <c r="D10" s="214"/>
      <c r="F10" s="216"/>
      <c r="G10" s="235"/>
      <c r="I10" s="278"/>
    </row>
    <row r="11" spans="2:9" ht="19.5">
      <c r="B11" s="218"/>
      <c r="C11" s="1028"/>
      <c r="D11" s="1029"/>
      <c r="E11" s="1029"/>
      <c r="F11" s="1030"/>
      <c r="G11" s="236"/>
      <c r="I11" s="278"/>
    </row>
    <row r="12" spans="2:9">
      <c r="B12" s="233"/>
      <c r="C12" s="237"/>
      <c r="D12" s="238"/>
      <c r="E12" s="239"/>
      <c r="F12" s="240"/>
      <c r="G12" s="233"/>
    </row>
    <row r="13" spans="2:9" ht="19.5">
      <c r="B13" s="220"/>
      <c r="C13" s="1025" t="s">
        <v>688</v>
      </c>
      <c r="D13" s="1026"/>
      <c r="E13" s="1026"/>
      <c r="F13" s="1027"/>
      <c r="G13" s="310"/>
      <c r="H13" s="214"/>
      <c r="I13" s="259"/>
    </row>
    <row r="107" spans="4:4">
      <c r="D107" s="211" t="s">
        <v>271</v>
      </c>
    </row>
  </sheetData>
  <mergeCells count="7">
    <mergeCell ref="C13:F13"/>
    <mergeCell ref="B1:G1"/>
    <mergeCell ref="B2:H2"/>
    <mergeCell ref="B3:H3"/>
    <mergeCell ref="B4:H4"/>
    <mergeCell ref="C5:F5"/>
    <mergeCell ref="C11:F11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M127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18.75" outlineLevelCol="1"/>
  <cols>
    <col min="1" max="1" width="2.81640625" style="287" customWidth="1"/>
    <col min="2" max="2" width="10.81640625" style="287" customWidth="1"/>
    <col min="3" max="3" width="3.81640625" style="287" customWidth="1"/>
    <col min="4" max="4" width="9.81640625" style="287" customWidth="1"/>
    <col min="5" max="5" width="3.81640625" style="287" customWidth="1"/>
    <col min="6" max="6" width="32.1796875" style="287" customWidth="1"/>
    <col min="7" max="8" width="10.81640625" style="287" customWidth="1"/>
    <col min="9" max="9" width="16.81640625" style="287" customWidth="1" outlineLevel="1"/>
    <col min="10" max="10" width="16.81640625" style="287" customWidth="1"/>
    <col min="11" max="11" width="8.81640625" style="211" customWidth="1"/>
    <col min="12" max="12" width="18.81640625" style="288" customWidth="1"/>
    <col min="13" max="13" width="18.81640625" style="287" customWidth="1"/>
    <col min="14" max="15" width="10.81640625" style="287" customWidth="1"/>
    <col min="16" max="16" width="28.6328125" style="287" customWidth="1"/>
    <col min="17" max="16384" width="8.81640625" style="287"/>
  </cols>
  <sheetData>
    <row r="1" spans="2:13" s="211" customFormat="1" ht="19.5">
      <c r="B1" s="1023" t="s">
        <v>435</v>
      </c>
      <c r="C1" s="1023"/>
      <c r="D1" s="1023"/>
      <c r="E1" s="1023"/>
      <c r="F1" s="1023"/>
      <c r="G1" s="1023"/>
      <c r="H1" s="1023"/>
      <c r="I1" s="1023"/>
      <c r="J1" s="1023"/>
      <c r="L1" s="214"/>
    </row>
    <row r="2" spans="2:13" s="211" customFormat="1" ht="19.5">
      <c r="B2" s="1024" t="s">
        <v>100</v>
      </c>
      <c r="C2" s="1024"/>
      <c r="D2" s="1024"/>
      <c r="E2" s="1024"/>
      <c r="F2" s="1024"/>
      <c r="G2" s="1024"/>
      <c r="H2" s="1024"/>
      <c r="I2" s="1024"/>
      <c r="J2" s="1024"/>
      <c r="L2" s="214"/>
    </row>
    <row r="3" spans="2:13" s="211" customFormat="1" ht="19.5">
      <c r="B3" s="1023" t="s">
        <v>718</v>
      </c>
      <c r="C3" s="1023"/>
      <c r="D3" s="1023"/>
      <c r="E3" s="1023"/>
      <c r="F3" s="1023"/>
      <c r="G3" s="1023"/>
      <c r="H3" s="1023"/>
      <c r="I3" s="1023"/>
      <c r="J3" s="1023"/>
      <c r="L3" s="214"/>
    </row>
    <row r="4" spans="2:13" s="211" customFormat="1" ht="10.15" customHeight="1">
      <c r="B4" s="214"/>
      <c r="C4" s="214"/>
      <c r="D4" s="214"/>
      <c r="E4" s="214"/>
      <c r="F4" s="214"/>
      <c r="G4" s="214"/>
      <c r="H4" s="214"/>
      <c r="I4" s="214"/>
      <c r="J4" s="214"/>
      <c r="L4" s="214"/>
    </row>
    <row r="5" spans="2:13" s="211" customFormat="1" ht="21.95" customHeight="1">
      <c r="B5" s="1031" t="s">
        <v>345</v>
      </c>
      <c r="C5" s="1034" t="s">
        <v>106</v>
      </c>
      <c r="D5" s="1119"/>
      <c r="E5" s="1119"/>
      <c r="F5" s="1036"/>
      <c r="G5" s="1034" t="s">
        <v>107</v>
      </c>
      <c r="H5" s="1036"/>
      <c r="I5" s="1019" t="s">
        <v>91</v>
      </c>
      <c r="J5" s="273" t="s">
        <v>336</v>
      </c>
      <c r="L5" s="214"/>
    </row>
    <row r="6" spans="2:13" s="211" customFormat="1" ht="21.6" customHeight="1">
      <c r="B6" s="1032"/>
      <c r="C6" s="1037"/>
      <c r="D6" s="1038"/>
      <c r="E6" s="1038"/>
      <c r="F6" s="1039"/>
      <c r="G6" s="1040"/>
      <c r="H6" s="1042"/>
      <c r="I6" s="1043"/>
      <c r="J6" s="274" t="s">
        <v>92</v>
      </c>
      <c r="L6" s="214"/>
    </row>
    <row r="7" spans="2:13" s="211" customFormat="1" ht="21.95" customHeight="1">
      <c r="B7" s="1033"/>
      <c r="C7" s="1040"/>
      <c r="D7" s="1041"/>
      <c r="E7" s="1041"/>
      <c r="F7" s="1042"/>
      <c r="G7" s="286" t="s">
        <v>89</v>
      </c>
      <c r="H7" s="286" t="s">
        <v>90</v>
      </c>
      <c r="I7" s="275" t="s">
        <v>99</v>
      </c>
      <c r="J7" s="276" t="s">
        <v>99</v>
      </c>
      <c r="L7" s="214"/>
    </row>
    <row r="8" spans="2:13" ht="5.0999999999999996" customHeight="1">
      <c r="B8" s="218"/>
      <c r="C8" s="224" t="s">
        <v>337</v>
      </c>
      <c r="D8" s="214"/>
      <c r="E8" s="214"/>
      <c r="F8" s="217"/>
      <c r="G8" s="218"/>
      <c r="H8" s="218"/>
      <c r="I8" s="226"/>
      <c r="J8" s="226"/>
    </row>
    <row r="9" spans="2:13" ht="19.5">
      <c r="B9" s="218"/>
      <c r="C9" s="428" t="s">
        <v>705</v>
      </c>
      <c r="D9" s="214"/>
      <c r="E9" s="214"/>
      <c r="F9" s="217"/>
      <c r="G9" s="218"/>
      <c r="H9" s="218"/>
      <c r="I9" s="974" t="e">
        <f>#REF!</f>
        <v>#REF!</v>
      </c>
      <c r="J9" s="218"/>
      <c r="K9" s="221"/>
      <c r="L9" s="586"/>
    </row>
    <row r="10" spans="2:13" ht="19.5">
      <c r="B10" s="289"/>
      <c r="C10" s="291" t="s">
        <v>509</v>
      </c>
      <c r="D10" s="291"/>
      <c r="E10" s="291"/>
      <c r="F10" s="292"/>
      <c r="G10" s="302"/>
      <c r="H10" s="357"/>
      <c r="I10" s="294"/>
      <c r="J10" s="252"/>
    </row>
    <row r="11" spans="2:13">
      <c r="B11" s="298"/>
      <c r="C11" s="587" t="s">
        <v>510</v>
      </c>
      <c r="E11" s="288"/>
      <c r="F11" s="302"/>
      <c r="G11" s="588"/>
      <c r="H11" s="589"/>
      <c r="I11" s="245"/>
      <c r="J11" s="245"/>
    </row>
    <row r="12" spans="2:13">
      <c r="B12" s="590" t="s">
        <v>511</v>
      </c>
      <c r="C12" s="587" t="s">
        <v>512</v>
      </c>
      <c r="E12" s="288"/>
      <c r="F12" s="302"/>
      <c r="G12" s="588" t="s">
        <v>364</v>
      </c>
      <c r="H12" s="493">
        <f>1150*4</f>
        <v>4600</v>
      </c>
      <c r="I12" s="245"/>
      <c r="J12" s="245"/>
      <c r="L12" s="591"/>
    </row>
    <row r="13" spans="2:13">
      <c r="B13" s="590" t="s">
        <v>513</v>
      </c>
      <c r="C13" s="587" t="s">
        <v>514</v>
      </c>
      <c r="E13" s="288"/>
      <c r="F13" s="302"/>
      <c r="G13" s="588"/>
      <c r="H13" s="294">
        <v>2</v>
      </c>
      <c r="I13" s="245"/>
      <c r="J13" s="245"/>
      <c r="L13" s="591"/>
    </row>
    <row r="14" spans="2:13">
      <c r="B14" s="590" t="s">
        <v>515</v>
      </c>
      <c r="C14" s="587" t="s">
        <v>430</v>
      </c>
      <c r="E14" s="288"/>
      <c r="F14" s="302"/>
      <c r="G14" s="588" t="s">
        <v>214</v>
      </c>
      <c r="H14" s="294">
        <v>37</v>
      </c>
      <c r="I14" s="245"/>
      <c r="J14" s="245"/>
      <c r="L14" s="591"/>
    </row>
    <row r="15" spans="2:13" ht="19.5">
      <c r="B15" s="294"/>
      <c r="C15" s="281"/>
      <c r="D15" s="258"/>
      <c r="E15" s="258"/>
      <c r="F15" s="282"/>
      <c r="G15" s="303"/>
      <c r="H15" s="294"/>
      <c r="I15" s="304"/>
      <c r="J15" s="305"/>
      <c r="M15" s="827"/>
    </row>
    <row r="16" spans="2:13" ht="19.5">
      <c r="B16" s="306"/>
      <c r="C16" s="1071" t="s">
        <v>365</v>
      </c>
      <c r="D16" s="1071"/>
      <c r="E16" s="1071"/>
      <c r="F16" s="1071"/>
      <c r="G16" s="286"/>
      <c r="H16" s="306"/>
      <c r="I16" s="307"/>
      <c r="J16" s="308"/>
      <c r="K16" s="214"/>
      <c r="L16" s="459"/>
      <c r="M16" s="824"/>
    </row>
    <row r="17" spans="2:10">
      <c r="B17" s="288"/>
      <c r="E17" s="288"/>
      <c r="I17" s="288"/>
      <c r="J17" s="288"/>
    </row>
    <row r="18" spans="2:10">
      <c r="B18" s="288"/>
      <c r="E18" s="288"/>
      <c r="I18" s="288"/>
      <c r="J18" s="288"/>
    </row>
    <row r="19" spans="2:10">
      <c r="B19" s="288"/>
      <c r="E19" s="288"/>
      <c r="I19" s="288"/>
      <c r="J19" s="288"/>
    </row>
    <row r="20" spans="2:10">
      <c r="B20" s="288"/>
      <c r="E20" s="288"/>
      <c r="I20" s="288"/>
      <c r="J20" s="288"/>
    </row>
    <row r="21" spans="2:10">
      <c r="B21" s="288"/>
      <c r="E21" s="288"/>
      <c r="I21" s="288"/>
      <c r="J21" s="288"/>
    </row>
    <row r="22" spans="2:10">
      <c r="B22" s="288"/>
      <c r="E22" s="288"/>
      <c r="I22" s="288"/>
      <c r="J22" s="288"/>
    </row>
    <row r="23" spans="2:10">
      <c r="B23" s="288"/>
      <c r="E23" s="288"/>
      <c r="I23" s="288"/>
      <c r="J23" s="288"/>
    </row>
    <row r="24" spans="2:10">
      <c r="B24" s="288"/>
      <c r="E24" s="288"/>
      <c r="I24" s="288"/>
      <c r="J24" s="288"/>
    </row>
    <row r="25" spans="2:10">
      <c r="B25" s="288"/>
      <c r="E25" s="288"/>
      <c r="I25" s="288"/>
      <c r="J25" s="288"/>
    </row>
    <row r="26" spans="2:10">
      <c r="B26" s="288"/>
      <c r="E26" s="288"/>
      <c r="I26" s="288"/>
      <c r="J26" s="288"/>
    </row>
    <row r="27" spans="2:10">
      <c r="B27" s="288"/>
      <c r="E27" s="288"/>
      <c r="I27" s="288"/>
      <c r="J27" s="288"/>
    </row>
    <row r="28" spans="2:10" ht="19.5">
      <c r="B28" s="309"/>
      <c r="D28" s="291"/>
      <c r="E28" s="291"/>
      <c r="I28" s="288"/>
      <c r="J28" s="288"/>
    </row>
    <row r="29" spans="2:10">
      <c r="B29" s="288"/>
      <c r="E29" s="288"/>
      <c r="I29" s="288"/>
      <c r="J29" s="288"/>
    </row>
    <row r="30" spans="2:10">
      <c r="B30" s="288"/>
      <c r="E30" s="288"/>
      <c r="I30" s="288"/>
      <c r="J30" s="288"/>
    </row>
    <row r="31" spans="2:10">
      <c r="B31" s="288"/>
      <c r="E31" s="288"/>
      <c r="I31" s="288"/>
      <c r="J31" s="288"/>
    </row>
    <row r="32" spans="2:10">
      <c r="B32" s="288"/>
      <c r="C32" s="288"/>
      <c r="E32" s="288"/>
      <c r="I32" s="288"/>
      <c r="J32" s="288"/>
    </row>
    <row r="33" spans="2:10">
      <c r="B33" s="288"/>
      <c r="C33" s="288"/>
      <c r="E33" s="288"/>
      <c r="I33" s="288"/>
      <c r="J33" s="288"/>
    </row>
    <row r="34" spans="2:10" ht="19.5">
      <c r="B34" s="309"/>
      <c r="D34" s="291"/>
      <c r="E34" s="291"/>
      <c r="I34" s="288"/>
      <c r="J34" s="288"/>
    </row>
    <row r="35" spans="2:10">
      <c r="B35" s="288"/>
      <c r="C35" s="288"/>
      <c r="E35" s="288"/>
      <c r="I35" s="288"/>
      <c r="J35" s="288"/>
    </row>
    <row r="37" spans="2:10" ht="19.5">
      <c r="B37" s="288"/>
      <c r="C37" s="258"/>
      <c r="D37" s="258"/>
      <c r="E37" s="258"/>
      <c r="F37" s="258"/>
      <c r="G37" s="258"/>
      <c r="H37" s="258"/>
      <c r="I37" s="288"/>
      <c r="J37" s="288"/>
    </row>
    <row r="57" spans="4:4">
      <c r="D57" s="287" t="s">
        <v>243</v>
      </c>
    </row>
    <row r="61" spans="4:4">
      <c r="D61" s="287" t="s">
        <v>242</v>
      </c>
    </row>
    <row r="127" spans="4:4">
      <c r="D127" s="287" t="s">
        <v>271</v>
      </c>
    </row>
  </sheetData>
  <mergeCells count="8">
    <mergeCell ref="C16:F16"/>
    <mergeCell ref="B1:J1"/>
    <mergeCell ref="B2:J2"/>
    <mergeCell ref="B3:J3"/>
    <mergeCell ref="B5:B7"/>
    <mergeCell ref="C5:F7"/>
    <mergeCell ref="G5:H6"/>
    <mergeCell ref="I5:I6"/>
  </mergeCells>
  <printOptions horizontalCentered="1"/>
  <pageMargins left="0.25" right="0.25" top="0.75" bottom="0.75" header="0.3" footer="0.3"/>
  <pageSetup paperSize="9" scale="61" fitToHeight="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19"/>
  <sheetViews>
    <sheetView tabSelected="1" view="pageBreakPreview" topLeftCell="B1" zoomScale="85" zoomScaleNormal="80" zoomScaleSheetLayoutView="85" workbookViewId="0">
      <selection activeCell="G11" sqref="G11"/>
    </sheetView>
  </sheetViews>
  <sheetFormatPr defaultColWidth="10.6328125" defaultRowHeight="36" outlineLevelCol="1"/>
  <cols>
    <col min="1" max="1" width="8.81640625" style="592" hidden="1" customWidth="1" outlineLevel="1"/>
    <col min="2" max="2" width="12" style="592" bestFit="1" customWidth="1" collapsed="1"/>
    <col min="3" max="3" width="75.81640625" style="592" customWidth="1"/>
    <col min="4" max="4" width="25.81640625" style="592" customWidth="1"/>
    <col min="5" max="16384" width="10.6328125" style="592"/>
  </cols>
  <sheetData>
    <row r="1" spans="2:4">
      <c r="B1" s="622" t="s">
        <v>435</v>
      </c>
      <c r="C1" s="622"/>
      <c r="D1" s="622"/>
    </row>
    <row r="2" spans="2:4">
      <c r="B2" s="622" t="s">
        <v>386</v>
      </c>
      <c r="C2" s="622"/>
      <c r="D2" s="622"/>
    </row>
    <row r="3" spans="2:4">
      <c r="B3" s="622" t="s">
        <v>718</v>
      </c>
      <c r="C3" s="622"/>
      <c r="D3" s="622"/>
    </row>
    <row r="4" spans="2:4">
      <c r="B4" s="622" t="s">
        <v>387</v>
      </c>
      <c r="C4" s="622"/>
      <c r="D4" s="622"/>
    </row>
    <row r="5" spans="2:4" ht="10.15" customHeight="1">
      <c r="B5" s="623"/>
      <c r="C5" s="623"/>
      <c r="D5" s="623"/>
    </row>
    <row r="6" spans="2:4">
      <c r="B6" s="625" t="s">
        <v>465</v>
      </c>
      <c r="C6" s="1120" t="s">
        <v>106</v>
      </c>
      <c r="D6" s="625" t="s">
        <v>159</v>
      </c>
    </row>
    <row r="7" spans="2:4">
      <c r="B7" s="1002"/>
      <c r="C7" s="1121"/>
      <c r="D7" s="1002" t="s">
        <v>99</v>
      </c>
    </row>
    <row r="8" spans="2:4" ht="10.15" customHeight="1">
      <c r="B8" s="625"/>
      <c r="C8" s="1001"/>
      <c r="D8" s="625"/>
    </row>
    <row r="9" spans="2:4">
      <c r="B9" s="999">
        <v>1</v>
      </c>
      <c r="C9" s="1000" t="s">
        <v>404</v>
      </c>
      <c r="D9" s="1003"/>
    </row>
    <row r="10" spans="2:4">
      <c r="B10" s="999">
        <v>2</v>
      </c>
      <c r="C10" s="1000" t="s">
        <v>516</v>
      </c>
      <c r="D10" s="595"/>
    </row>
    <row r="11" spans="2:4">
      <c r="B11" s="999">
        <v>3</v>
      </c>
      <c r="C11" s="1000" t="s">
        <v>406</v>
      </c>
      <c r="D11" s="595"/>
    </row>
    <row r="12" spans="2:4">
      <c r="B12" s="999">
        <v>4</v>
      </c>
      <c r="C12" s="1000" t="s">
        <v>407</v>
      </c>
      <c r="D12" s="595"/>
    </row>
    <row r="13" spans="2:4" ht="23.25" customHeight="1">
      <c r="B13" s="596"/>
      <c r="C13" s="597"/>
      <c r="D13" s="843"/>
    </row>
    <row r="14" spans="2:4">
      <c r="B14" s="598"/>
      <c r="C14" s="599" t="s">
        <v>190</v>
      </c>
      <c r="D14" s="600"/>
    </row>
    <row r="15" spans="2:4">
      <c r="B15" s="598"/>
      <c r="C15" s="599" t="s">
        <v>385</v>
      </c>
      <c r="D15" s="601"/>
    </row>
    <row r="16" spans="2:4">
      <c r="B16" s="1122" t="s">
        <v>159</v>
      </c>
      <c r="C16" s="1123"/>
      <c r="D16" s="601"/>
    </row>
    <row r="17" spans="2:4">
      <c r="B17" s="602"/>
      <c r="C17" s="602"/>
    </row>
    <row r="18" spans="2:4">
      <c r="B18" s="1005" t="s">
        <v>724</v>
      </c>
      <c r="C18" s="1005"/>
      <c r="D18" s="1004"/>
    </row>
    <row r="19" spans="2:4">
      <c r="B19" s="1076"/>
      <c r="C19" s="1077"/>
      <c r="D19" s="1077"/>
    </row>
  </sheetData>
  <mergeCells count="3">
    <mergeCell ref="C6:C7"/>
    <mergeCell ref="B16:C16"/>
    <mergeCell ref="B19:D19"/>
  </mergeCells>
  <printOptions horizontalCentered="1"/>
  <pageMargins left="0.25" right="0.25" top="0.75" bottom="0.75" header="0.3" footer="0.3"/>
  <pageSetup paperSize="9" scale="62" fitToHeight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4"/>
  <sheetViews>
    <sheetView tabSelected="1" view="pageBreakPreview" topLeftCell="B7" zoomScale="70" zoomScaleNormal="80" zoomScaleSheetLayoutView="70" workbookViewId="0">
      <selection activeCell="G11" sqref="G11"/>
    </sheetView>
  </sheetViews>
  <sheetFormatPr defaultColWidth="10.6328125" defaultRowHeight="18.75" outlineLevelCol="1"/>
  <cols>
    <col min="1" max="1" width="8.81640625" style="604" hidden="1" customWidth="1" outlineLevel="1"/>
    <col min="2" max="2" width="8.81640625" style="604" customWidth="1" collapsed="1"/>
    <col min="3" max="3" width="80.81640625" style="604" customWidth="1"/>
    <col min="4" max="5" width="2.81640625" style="604" customWidth="1"/>
    <col min="6" max="6" width="2.81640625" style="605" customWidth="1"/>
    <col min="7" max="7" width="26" style="605" customWidth="1"/>
    <col min="8" max="16384" width="10.6328125" style="604"/>
  </cols>
  <sheetData>
    <row r="1" spans="2:7" ht="19.5">
      <c r="B1" s="603" t="str">
        <f>'Schedule 2'!B1</f>
        <v>โครงการไฟฟ้าพลังน้ำขนาดเล็กมากท้ายเขื่อนพลวง 1</v>
      </c>
      <c r="C1" s="603"/>
      <c r="D1" s="603"/>
      <c r="E1" s="603"/>
      <c r="F1" s="603"/>
      <c r="G1" s="603"/>
    </row>
    <row r="2" spans="2:7" ht="19.5">
      <c r="B2" s="603" t="str">
        <f>'Schedule 2'!B2</f>
        <v>ส่วนที่ 2</v>
      </c>
      <c r="C2" s="603"/>
      <c r="D2" s="603"/>
      <c r="E2" s="603"/>
      <c r="F2" s="603"/>
      <c r="G2" s="603"/>
    </row>
    <row r="3" spans="2:7" ht="19.5">
      <c r="B3" s="603" t="s">
        <v>718</v>
      </c>
      <c r="C3" s="603"/>
      <c r="D3" s="603"/>
      <c r="E3" s="603"/>
      <c r="F3" s="603"/>
      <c r="G3" s="603"/>
    </row>
    <row r="4" spans="2:7" ht="19.5">
      <c r="B4" s="603" t="str">
        <f>'Schedule 2'!B4</f>
        <v>ตารางแสดงปริมาณงานและราคา</v>
      </c>
      <c r="C4" s="603"/>
      <c r="D4" s="603"/>
      <c r="E4" s="603"/>
      <c r="F4" s="603"/>
      <c r="G4" s="603"/>
    </row>
    <row r="5" spans="2:7" ht="10.15" customHeight="1"/>
    <row r="6" spans="2:7" ht="19.5">
      <c r="B6" s="606" t="s">
        <v>465</v>
      </c>
      <c r="C6" s="1124" t="s">
        <v>106</v>
      </c>
      <c r="D6" s="1125"/>
      <c r="E6" s="1125"/>
      <c r="F6" s="1126"/>
      <c r="G6" s="606" t="s">
        <v>159</v>
      </c>
    </row>
    <row r="7" spans="2:7" ht="19.5">
      <c r="B7" s="610"/>
      <c r="C7" s="1127"/>
      <c r="D7" s="1128"/>
      <c r="E7" s="1128"/>
      <c r="F7" s="1129"/>
      <c r="G7" s="610" t="s">
        <v>99</v>
      </c>
    </row>
    <row r="8" spans="2:7" ht="10.15" customHeight="1">
      <c r="B8" s="606"/>
      <c r="C8" s="607"/>
      <c r="D8" s="608"/>
      <c r="E8" s="608"/>
      <c r="F8" s="609"/>
      <c r="G8" s="611"/>
    </row>
    <row r="9" spans="2:7">
      <c r="B9" s="783">
        <v>1</v>
      </c>
      <c r="C9" s="782" t="str">
        <f>'Schedule 2 Price'!C8</f>
        <v>TURBINE AND GOVERNOR</v>
      </c>
      <c r="F9" s="614"/>
      <c r="G9" s="615"/>
    </row>
    <row r="10" spans="2:7">
      <c r="B10" s="783">
        <v>2</v>
      </c>
      <c r="C10" s="782" t="str">
        <f>'Schedule 2 Price'!C12</f>
        <v>INLET VALVE</v>
      </c>
      <c r="F10" s="614"/>
      <c r="G10" s="615"/>
    </row>
    <row r="11" spans="2:7">
      <c r="B11" s="783">
        <v>3</v>
      </c>
      <c r="C11" s="782" t="str">
        <f>'Schedule 2 Price'!C15</f>
        <v>GEAR BOX</v>
      </c>
      <c r="F11" s="614"/>
      <c r="G11" s="615"/>
    </row>
    <row r="12" spans="2:7">
      <c r="B12" s="783">
        <v>4</v>
      </c>
      <c r="C12" s="782" t="str">
        <f>'Schedule 2 Price'!C18</f>
        <v>MECHANICAL AUXILIARY EQUIPMENT</v>
      </c>
      <c r="F12" s="614"/>
      <c r="G12" s="615"/>
    </row>
    <row r="13" spans="2:7">
      <c r="B13" s="783">
        <v>5</v>
      </c>
      <c r="C13" s="782" t="str">
        <f>'Schedule 2 Price'!C23</f>
        <v>ELECTRICAL EQUIPMENT</v>
      </c>
      <c r="F13" s="614"/>
      <c r="G13" s="615"/>
    </row>
    <row r="14" spans="2:7">
      <c r="B14" s="783">
        <v>6</v>
      </c>
      <c r="C14" s="782" t="str">
        <f>'Schedule 2 Price'!C35</f>
        <v>CONTROL, PROTECTION AND MONITORING</v>
      </c>
      <c r="F14" s="614"/>
      <c r="G14" s="615"/>
    </row>
    <row r="15" spans="2:7">
      <c r="B15" s="783"/>
      <c r="C15" s="782"/>
      <c r="F15" s="614"/>
      <c r="G15" s="615"/>
    </row>
    <row r="16" spans="2:7">
      <c r="B16" s="612"/>
      <c r="C16" s="613"/>
      <c r="F16" s="614"/>
      <c r="G16" s="615"/>
    </row>
    <row r="17" spans="2:7">
      <c r="B17" s="612"/>
      <c r="C17" s="613"/>
      <c r="F17" s="614"/>
      <c r="G17" s="615"/>
    </row>
    <row r="18" spans="2:7">
      <c r="B18" s="612"/>
      <c r="C18" s="613"/>
      <c r="F18" s="614"/>
      <c r="G18" s="615"/>
    </row>
    <row r="19" spans="2:7">
      <c r="B19" s="612"/>
      <c r="C19" s="613"/>
      <c r="F19" s="614"/>
      <c r="G19" s="615"/>
    </row>
    <row r="20" spans="2:7">
      <c r="B20" s="612"/>
      <c r="C20" s="613"/>
      <c r="F20" s="614"/>
      <c r="G20" s="615"/>
    </row>
    <row r="21" spans="2:7">
      <c r="B21" s="612"/>
      <c r="C21" s="613"/>
      <c r="F21" s="614"/>
      <c r="G21" s="615"/>
    </row>
    <row r="22" spans="2:7">
      <c r="B22" s="612"/>
      <c r="C22" s="613"/>
      <c r="F22" s="614"/>
      <c r="G22" s="615"/>
    </row>
    <row r="23" spans="2:7" ht="21.75" customHeight="1">
      <c r="B23" s="616"/>
      <c r="C23" s="617"/>
      <c r="D23" s="618"/>
      <c r="E23" s="618"/>
      <c r="F23" s="619"/>
      <c r="G23" s="620"/>
    </row>
    <row r="24" spans="2:7" ht="19.5">
      <c r="B24" s="1130" t="s">
        <v>159</v>
      </c>
      <c r="C24" s="1131"/>
      <c r="D24" s="1131"/>
      <c r="E24" s="1131"/>
      <c r="F24" s="1132"/>
      <c r="G24" s="621"/>
    </row>
  </sheetData>
  <mergeCells count="2">
    <mergeCell ref="C6:F7"/>
    <mergeCell ref="B24:F24"/>
  </mergeCells>
  <printOptions horizontalCentered="1"/>
  <pageMargins left="0.25" right="0.25" top="0.75" bottom="0.75" header="0.3" footer="0.3"/>
  <pageSetup paperSize="9" scale="57" fitToHeight="0" orientation="portrait" r:id="rId1"/>
  <headerFooter alignWithMargins="0"/>
  <rowBreaks count="2" manualBreakCount="2">
    <brk id="59" min="1" max="6" man="1"/>
    <brk id="100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38"/>
  <sheetViews>
    <sheetView tabSelected="1" view="pageBreakPreview" topLeftCell="B1" zoomScale="90" zoomScaleNormal="80" zoomScaleSheetLayoutView="90" workbookViewId="0">
      <selection activeCell="G11" sqref="G11"/>
    </sheetView>
  </sheetViews>
  <sheetFormatPr defaultColWidth="10.6328125" defaultRowHeight="18.75" outlineLevelCol="1"/>
  <cols>
    <col min="1" max="1" width="8.81640625" style="623" hidden="1" customWidth="1" outlineLevel="1"/>
    <col min="2" max="2" width="12" style="623" customWidth="1" collapsed="1"/>
    <col min="3" max="3" width="67.453125" style="623" customWidth="1"/>
    <col min="4" max="4" width="13.453125" style="623" customWidth="1"/>
    <col min="5" max="5" width="14.81640625" style="623" customWidth="1"/>
    <col min="6" max="6" width="17.36328125" style="624" customWidth="1" outlineLevel="1"/>
    <col min="7" max="7" width="16.453125" style="624" customWidth="1"/>
    <col min="8" max="16384" width="10.6328125" style="623"/>
  </cols>
  <sheetData>
    <row r="1" spans="2:7" ht="19.5">
      <c r="B1" s="622" t="s">
        <v>435</v>
      </c>
      <c r="C1" s="622"/>
      <c r="D1" s="622"/>
      <c r="E1" s="622"/>
      <c r="F1" s="622"/>
      <c r="G1" s="622"/>
    </row>
    <row r="2" spans="2:7" ht="19.5">
      <c r="B2" s="622" t="s">
        <v>386</v>
      </c>
      <c r="C2" s="622"/>
      <c r="D2" s="622"/>
      <c r="E2" s="622"/>
      <c r="F2" s="622"/>
      <c r="G2" s="622"/>
    </row>
    <row r="3" spans="2:7" ht="19.5">
      <c r="B3" s="622" t="s">
        <v>718</v>
      </c>
      <c r="C3" s="622"/>
      <c r="D3" s="622"/>
      <c r="E3" s="622"/>
      <c r="F3" s="622"/>
      <c r="G3" s="622"/>
    </row>
    <row r="4" spans="2:7" ht="19.5">
      <c r="B4" s="622" t="s">
        <v>388</v>
      </c>
      <c r="C4" s="622"/>
      <c r="D4" s="622"/>
      <c r="E4" s="622"/>
      <c r="F4" s="622"/>
      <c r="G4" s="622"/>
    </row>
    <row r="5" spans="2:7" ht="10.15" customHeight="1"/>
    <row r="6" spans="2:7" ht="19.5">
      <c r="B6" s="625" t="s">
        <v>465</v>
      </c>
      <c r="C6" s="260" t="s">
        <v>106</v>
      </c>
      <c r="D6" s="260" t="s">
        <v>107</v>
      </c>
      <c r="E6" s="260" t="s">
        <v>89</v>
      </c>
      <c r="F6" s="260" t="s">
        <v>91</v>
      </c>
      <c r="G6" s="260" t="s">
        <v>159</v>
      </c>
    </row>
    <row r="7" spans="2:7" ht="19.5">
      <c r="B7" s="393"/>
      <c r="C7" s="393"/>
      <c r="D7" s="393"/>
      <c r="E7" s="393"/>
      <c r="F7" s="393"/>
      <c r="G7" s="393" t="s">
        <v>99</v>
      </c>
    </row>
    <row r="8" spans="2:7" ht="22.7" customHeight="1">
      <c r="B8" s="394">
        <v>1</v>
      </c>
      <c r="C8" s="395" t="s">
        <v>720</v>
      </c>
      <c r="D8" s="626"/>
      <c r="E8" s="626"/>
      <c r="F8" s="627"/>
      <c r="G8" s="628"/>
    </row>
    <row r="9" spans="2:7" ht="22.7" customHeight="1">
      <c r="B9" s="294"/>
      <c r="C9" s="399" t="s">
        <v>517</v>
      </c>
      <c r="D9" s="453">
        <v>1</v>
      </c>
      <c r="E9" s="453" t="s">
        <v>518</v>
      </c>
      <c r="F9" s="629"/>
      <c r="G9" s="630"/>
    </row>
    <row r="10" spans="2:7" ht="22.7" customHeight="1">
      <c r="B10" s="631"/>
      <c r="C10" s="399" t="s">
        <v>519</v>
      </c>
      <c r="D10" s="453">
        <v>1</v>
      </c>
      <c r="E10" s="453" t="s">
        <v>518</v>
      </c>
      <c r="F10" s="629"/>
      <c r="G10" s="630"/>
    </row>
    <row r="11" spans="2:7" ht="22.7" customHeight="1">
      <c r="B11" s="632"/>
      <c r="C11" s="403" t="s">
        <v>520</v>
      </c>
      <c r="D11" s="633"/>
      <c r="E11" s="634"/>
      <c r="F11" s="635"/>
      <c r="G11" s="636"/>
    </row>
    <row r="12" spans="2:7" ht="22.7" customHeight="1">
      <c r="B12" s="294">
        <v>2</v>
      </c>
      <c r="C12" s="407" t="s">
        <v>521</v>
      </c>
      <c r="D12" s="637"/>
      <c r="E12" s="637"/>
      <c r="F12" s="629"/>
      <c r="G12" s="630"/>
    </row>
    <row r="13" spans="2:7" ht="22.7" customHeight="1">
      <c r="B13" s="631"/>
      <c r="C13" s="399" t="s">
        <v>522</v>
      </c>
      <c r="D13" s="453">
        <v>1</v>
      </c>
      <c r="E13" s="453" t="s">
        <v>518</v>
      </c>
      <c r="F13" s="629"/>
      <c r="G13" s="630"/>
    </row>
    <row r="14" spans="2:7" ht="22.7" customHeight="1">
      <c r="B14" s="632"/>
      <c r="C14" s="403" t="s">
        <v>523</v>
      </c>
      <c r="D14" s="633"/>
      <c r="E14" s="634"/>
      <c r="F14" s="635"/>
      <c r="G14" s="636"/>
    </row>
    <row r="15" spans="2:7" ht="22.7" customHeight="1">
      <c r="B15" s="453">
        <v>3</v>
      </c>
      <c r="C15" s="638" t="s">
        <v>524</v>
      </c>
      <c r="D15" s="637"/>
      <c r="E15" s="637"/>
      <c r="F15" s="629"/>
      <c r="G15" s="630"/>
    </row>
    <row r="16" spans="2:7" ht="22.7" customHeight="1">
      <c r="B16" s="639"/>
      <c r="C16" s="637" t="s">
        <v>525</v>
      </c>
      <c r="D16" s="453">
        <v>1</v>
      </c>
      <c r="E16" s="453" t="s">
        <v>518</v>
      </c>
      <c r="F16" s="629"/>
      <c r="G16" s="630"/>
    </row>
    <row r="17" spans="2:7" ht="22.7" customHeight="1">
      <c r="B17" s="632"/>
      <c r="C17" s="403" t="s">
        <v>526</v>
      </c>
      <c r="D17" s="633"/>
      <c r="E17" s="634"/>
      <c r="F17" s="635"/>
      <c r="G17" s="636"/>
    </row>
    <row r="18" spans="2:7" ht="22.7" customHeight="1">
      <c r="B18" s="453">
        <v>4</v>
      </c>
      <c r="C18" s="638" t="s">
        <v>527</v>
      </c>
      <c r="D18" s="637"/>
      <c r="E18" s="637"/>
      <c r="F18" s="629"/>
      <c r="G18" s="630"/>
    </row>
    <row r="19" spans="2:7" ht="22.7" customHeight="1">
      <c r="B19" s="453"/>
      <c r="C19" s="637" t="s">
        <v>565</v>
      </c>
      <c r="D19" s="453">
        <v>1</v>
      </c>
      <c r="E19" s="453" t="s">
        <v>213</v>
      </c>
      <c r="F19" s="629"/>
      <c r="G19" s="630"/>
    </row>
    <row r="20" spans="2:7" ht="22.7" customHeight="1">
      <c r="B20" s="453"/>
      <c r="C20" s="637" t="s">
        <v>643</v>
      </c>
      <c r="D20" s="453">
        <v>1</v>
      </c>
      <c r="E20" s="453" t="s">
        <v>213</v>
      </c>
      <c r="F20" s="629"/>
      <c r="G20" s="630"/>
    </row>
    <row r="21" spans="2:7" ht="22.7" customHeight="1">
      <c r="B21" s="639"/>
      <c r="C21" s="637" t="s">
        <v>528</v>
      </c>
      <c r="D21" s="453">
        <v>1</v>
      </c>
      <c r="E21" s="453" t="s">
        <v>213</v>
      </c>
      <c r="F21" s="629"/>
      <c r="G21" s="630"/>
    </row>
    <row r="22" spans="2:7" ht="22.7" customHeight="1">
      <c r="B22" s="632"/>
      <c r="C22" s="403" t="s">
        <v>529</v>
      </c>
      <c r="D22" s="633"/>
      <c r="E22" s="634"/>
      <c r="F22" s="635"/>
      <c r="G22" s="636"/>
    </row>
    <row r="23" spans="2:7" ht="22.7" customHeight="1">
      <c r="B23" s="453">
        <v>5</v>
      </c>
      <c r="C23" s="638" t="s">
        <v>530</v>
      </c>
      <c r="D23" s="637"/>
      <c r="E23" s="637"/>
      <c r="F23" s="640"/>
      <c r="G23" s="641"/>
    </row>
    <row r="24" spans="2:7" ht="22.7" customHeight="1">
      <c r="B24" s="453" t="s">
        <v>363</v>
      </c>
      <c r="C24" s="287" t="s">
        <v>531</v>
      </c>
      <c r="D24" s="453">
        <v>1</v>
      </c>
      <c r="E24" s="453" t="s">
        <v>518</v>
      </c>
      <c r="F24" s="640"/>
      <c r="G24" s="630"/>
    </row>
    <row r="25" spans="2:7" ht="22.7" customHeight="1">
      <c r="B25" s="453"/>
      <c r="C25" s="287" t="s">
        <v>532</v>
      </c>
      <c r="D25" s="453">
        <v>1</v>
      </c>
      <c r="E25" s="453" t="s">
        <v>533</v>
      </c>
      <c r="F25" s="640"/>
      <c r="G25" s="630"/>
    </row>
    <row r="26" spans="2:7" ht="22.7" customHeight="1">
      <c r="B26" s="453"/>
      <c r="C26" s="287" t="s">
        <v>534</v>
      </c>
      <c r="D26" s="453"/>
      <c r="E26" s="453"/>
      <c r="F26" s="640"/>
      <c r="G26" s="630"/>
    </row>
    <row r="27" spans="2:7" ht="22.7" customHeight="1">
      <c r="B27" s="453"/>
      <c r="C27" s="637" t="s">
        <v>535</v>
      </c>
      <c r="D27" s="453">
        <v>1</v>
      </c>
      <c r="E27" s="453" t="s">
        <v>518</v>
      </c>
      <c r="F27" s="640"/>
      <c r="G27" s="630"/>
    </row>
    <row r="28" spans="2:7" ht="22.7" customHeight="1">
      <c r="B28" s="453" t="s">
        <v>363</v>
      </c>
      <c r="C28" s="287" t="s">
        <v>536</v>
      </c>
      <c r="D28" s="453">
        <v>1</v>
      </c>
      <c r="E28" s="453" t="s">
        <v>213</v>
      </c>
      <c r="F28" s="640"/>
      <c r="G28" s="630"/>
    </row>
    <row r="29" spans="2:7" ht="22.7" customHeight="1">
      <c r="B29" s="453" t="s">
        <v>363</v>
      </c>
      <c r="C29" s="287" t="s">
        <v>537</v>
      </c>
      <c r="D29" s="453">
        <v>1</v>
      </c>
      <c r="E29" s="453" t="s">
        <v>213</v>
      </c>
      <c r="F29" s="640"/>
      <c r="G29" s="630"/>
    </row>
    <row r="30" spans="2:7" ht="22.7" customHeight="1">
      <c r="B30" s="453" t="s">
        <v>363</v>
      </c>
      <c r="C30" s="287" t="s">
        <v>538</v>
      </c>
      <c r="D30" s="453">
        <v>1</v>
      </c>
      <c r="E30" s="453" t="s">
        <v>213</v>
      </c>
      <c r="F30" s="640"/>
      <c r="G30" s="630"/>
    </row>
    <row r="31" spans="2:7" ht="22.7" customHeight="1">
      <c r="B31" s="453" t="s">
        <v>363</v>
      </c>
      <c r="C31" s="287" t="s">
        <v>539</v>
      </c>
      <c r="D31" s="453">
        <v>1</v>
      </c>
      <c r="E31" s="453" t="s">
        <v>518</v>
      </c>
      <c r="F31" s="640"/>
      <c r="G31" s="630"/>
    </row>
    <row r="32" spans="2:7" ht="22.7" customHeight="1">
      <c r="B32" s="453" t="s">
        <v>363</v>
      </c>
      <c r="C32" s="287" t="s">
        <v>540</v>
      </c>
      <c r="D32" s="453">
        <v>1</v>
      </c>
      <c r="E32" s="453" t="s">
        <v>533</v>
      </c>
      <c r="F32" s="640"/>
      <c r="G32" s="630"/>
    </row>
    <row r="33" spans="2:7" ht="22.7" customHeight="1">
      <c r="B33" s="639"/>
      <c r="C33" s="287" t="s">
        <v>541</v>
      </c>
      <c r="D33" s="453">
        <v>1</v>
      </c>
      <c r="E33" s="453" t="s">
        <v>533</v>
      </c>
      <c r="F33" s="640"/>
      <c r="G33" s="630"/>
    </row>
    <row r="34" spans="2:7" ht="22.7" customHeight="1">
      <c r="B34" s="632"/>
      <c r="C34" s="403" t="s">
        <v>542</v>
      </c>
      <c r="D34" s="642"/>
      <c r="E34" s="642"/>
      <c r="F34" s="642"/>
      <c r="G34" s="636"/>
    </row>
    <row r="35" spans="2:7" ht="22.7" customHeight="1">
      <c r="B35" s="453">
        <v>6</v>
      </c>
      <c r="C35" s="638" t="s">
        <v>543</v>
      </c>
      <c r="D35" s="453"/>
      <c r="E35" s="453"/>
      <c r="F35" s="453"/>
      <c r="G35" s="630"/>
    </row>
    <row r="36" spans="2:7" ht="22.7" customHeight="1">
      <c r="B36" s="453"/>
      <c r="C36" s="637" t="s">
        <v>544</v>
      </c>
      <c r="D36" s="453">
        <v>1</v>
      </c>
      <c r="E36" s="453" t="s">
        <v>213</v>
      </c>
      <c r="F36" s="640"/>
      <c r="G36" s="630"/>
    </row>
    <row r="37" spans="2:7" ht="22.7" customHeight="1">
      <c r="B37" s="639"/>
      <c r="C37" s="643" t="s">
        <v>545</v>
      </c>
      <c r="D37" s="453"/>
      <c r="E37" s="453"/>
      <c r="F37" s="640"/>
      <c r="G37" s="630"/>
    </row>
    <row r="38" spans="2:7" ht="19.5">
      <c r="B38" s="632" t="s">
        <v>363</v>
      </c>
      <c r="C38" s="403" t="s">
        <v>546</v>
      </c>
      <c r="D38" s="642"/>
      <c r="E38" s="642"/>
      <c r="F38" s="642"/>
      <c r="G38" s="644"/>
    </row>
  </sheetData>
  <printOptions horizontalCentered="1"/>
  <pageMargins left="0.25" right="0.25" top="0.75" bottom="0.75" header="0.3" footer="0.3"/>
  <pageSetup paperSize="9" scale="50" fitToHeight="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H22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20.25"/>
  <cols>
    <col min="1" max="1" width="2.81640625" style="645" customWidth="1"/>
    <col min="2" max="2" width="10.81640625" style="645" customWidth="1"/>
    <col min="3" max="3" width="2.81640625" style="645" customWidth="1"/>
    <col min="4" max="4" width="85.81640625" style="645" customWidth="1"/>
    <col min="5" max="5" width="25.81640625" style="645" customWidth="1"/>
    <col min="6" max="6" width="16.6328125" style="645" bestFit="1" customWidth="1"/>
    <col min="7" max="7" width="18.81640625" style="645" bestFit="1" customWidth="1"/>
    <col min="8" max="8" width="17" style="645" bestFit="1" customWidth="1"/>
    <col min="9" max="16384" width="8.81640625" style="645"/>
  </cols>
  <sheetData>
    <row r="1" spans="2:8" ht="26.45" customHeight="1">
      <c r="B1" s="1139" t="s">
        <v>436</v>
      </c>
      <c r="C1" s="1140"/>
      <c r="D1" s="1140"/>
      <c r="E1" s="1140"/>
    </row>
    <row r="2" spans="2:8" ht="23.25">
      <c r="B2" s="1140" t="s">
        <v>571</v>
      </c>
      <c r="C2" s="1140"/>
      <c r="D2" s="1140"/>
      <c r="E2" s="1140"/>
    </row>
    <row r="3" spans="2:8" ht="10.15" customHeight="1">
      <c r="B3" s="645" t="s">
        <v>718</v>
      </c>
    </row>
    <row r="4" spans="2:8">
      <c r="B4" s="1133" t="s">
        <v>189</v>
      </c>
      <c r="C4" s="1135" t="s">
        <v>88</v>
      </c>
      <c r="D4" s="1136"/>
      <c r="E4" s="671" t="s">
        <v>98</v>
      </c>
    </row>
    <row r="5" spans="2:8">
      <c r="B5" s="1134"/>
      <c r="C5" s="1137"/>
      <c r="D5" s="1138"/>
      <c r="E5" s="654" t="s">
        <v>99</v>
      </c>
    </row>
    <row r="6" spans="2:8">
      <c r="B6" s="659">
        <v>1</v>
      </c>
      <c r="C6" s="657" t="s">
        <v>382</v>
      </c>
      <c r="D6" s="670"/>
      <c r="E6" s="669"/>
    </row>
    <row r="7" spans="2:8">
      <c r="B7" s="821"/>
      <c r="C7" s="658"/>
      <c r="D7" s="661" t="s">
        <v>391</v>
      </c>
      <c r="E7" s="660"/>
      <c r="F7" s="655"/>
      <c r="G7" s="818"/>
    </row>
    <row r="8" spans="2:8">
      <c r="B8" s="659"/>
      <c r="C8" s="658"/>
      <c r="D8" s="661" t="s">
        <v>650</v>
      </c>
      <c r="E8" s="660"/>
      <c r="G8" s="655"/>
    </row>
    <row r="9" spans="2:8">
      <c r="B9" s="668"/>
      <c r="C9" s="1141" t="s">
        <v>690</v>
      </c>
      <c r="D9" s="1142"/>
      <c r="E9" s="656"/>
      <c r="G9" s="655"/>
    </row>
    <row r="10" spans="2:8">
      <c r="B10" s="666"/>
      <c r="C10" s="665"/>
      <c r="D10" s="667"/>
      <c r="E10" s="663"/>
    </row>
    <row r="11" spans="2:8">
      <c r="B11" s="659">
        <v>2</v>
      </c>
      <c r="C11" s="662" t="s">
        <v>573</v>
      </c>
      <c r="D11" s="661"/>
      <c r="E11" s="820"/>
      <c r="G11" s="968"/>
    </row>
    <row r="12" spans="2:8">
      <c r="B12" s="659"/>
      <c r="C12" s="662"/>
      <c r="D12" s="661"/>
      <c r="E12" s="660"/>
    </row>
    <row r="13" spans="2:8">
      <c r="B13" s="659"/>
      <c r="C13" s="658"/>
      <c r="D13" s="657"/>
      <c r="E13" s="656"/>
    </row>
    <row r="14" spans="2:8">
      <c r="B14" s="666"/>
      <c r="C14" s="665"/>
      <c r="D14" s="664"/>
      <c r="E14" s="663"/>
    </row>
    <row r="15" spans="2:8">
      <c r="B15" s="653"/>
      <c r="C15" s="652" t="s">
        <v>574</v>
      </c>
      <c r="D15" s="651"/>
      <c r="E15" s="650"/>
      <c r="G15" s="818"/>
      <c r="H15" s="510"/>
    </row>
    <row r="16" spans="2:8">
      <c r="B16" s="649"/>
      <c r="D16" s="648"/>
      <c r="E16" s="647"/>
    </row>
    <row r="17" spans="8:8">
      <c r="H17" s="646"/>
    </row>
    <row r="18" spans="8:8">
      <c r="H18" s="646"/>
    </row>
    <row r="19" spans="8:8">
      <c r="H19" s="646"/>
    </row>
    <row r="20" spans="8:8">
      <c r="H20" s="646"/>
    </row>
    <row r="22" spans="8:8">
      <c r="H22" s="646"/>
    </row>
  </sheetData>
  <mergeCells count="5">
    <mergeCell ref="B4:B5"/>
    <mergeCell ref="C4:D5"/>
    <mergeCell ref="B1:E1"/>
    <mergeCell ref="B2:E2"/>
    <mergeCell ref="C9:D9"/>
  </mergeCells>
  <printOptions horizontalCentered="1"/>
  <pageMargins left="0.25" right="0.25" top="0.75" bottom="0.75" header="0.3" footer="0.3"/>
  <pageSetup paperSize="9" scale="57" fitToHeight="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J26"/>
  <sheetViews>
    <sheetView tabSelected="1" view="pageBreakPreview" zoomScale="70" zoomScaleNormal="80" zoomScaleSheetLayoutView="70" workbookViewId="0">
      <selection activeCell="G11" sqref="G11"/>
    </sheetView>
  </sheetViews>
  <sheetFormatPr defaultColWidth="8.81640625" defaultRowHeight="18"/>
  <cols>
    <col min="1" max="1" width="2.81640625" style="672" customWidth="1"/>
    <col min="2" max="2" width="8.81640625" style="672" customWidth="1"/>
    <col min="3" max="3" width="2.81640625" style="672" customWidth="1"/>
    <col min="4" max="4" width="90.81640625" style="672" customWidth="1"/>
    <col min="5" max="5" width="20.81640625" style="672" customWidth="1"/>
    <col min="6" max="7" width="8.81640625" style="672" customWidth="1"/>
    <col min="8" max="8" width="18.81640625" style="672" customWidth="1"/>
    <col min="9" max="9" width="16.6328125" style="672" customWidth="1"/>
    <col min="10" max="10" width="14.6328125" style="672" customWidth="1"/>
    <col min="11" max="16384" width="8.81640625" style="672"/>
  </cols>
  <sheetData>
    <row r="1" spans="2:8" ht="26.25">
      <c r="B1" s="1143" t="s">
        <v>436</v>
      </c>
      <c r="C1" s="1143"/>
      <c r="D1" s="1143"/>
      <c r="E1" s="1143"/>
    </row>
    <row r="2" spans="2:8" ht="26.25">
      <c r="B2" s="1143" t="s">
        <v>390</v>
      </c>
      <c r="C2" s="1143"/>
      <c r="D2" s="1143"/>
      <c r="E2" s="1143"/>
    </row>
    <row r="3" spans="2:8" ht="26.25">
      <c r="B3" s="1143" t="s">
        <v>718</v>
      </c>
      <c r="C3" s="1143"/>
      <c r="D3" s="1143"/>
      <c r="E3" s="1143"/>
    </row>
    <row r="4" spans="2:8" ht="10.15" customHeight="1"/>
    <row r="5" spans="2:8">
      <c r="B5" s="1146" t="s">
        <v>105</v>
      </c>
      <c r="C5" s="696"/>
      <c r="D5" s="1144" t="s">
        <v>88</v>
      </c>
      <c r="E5" s="695" t="s">
        <v>98</v>
      </c>
    </row>
    <row r="6" spans="2:8">
      <c r="B6" s="1147"/>
      <c r="C6" s="678"/>
      <c r="D6" s="1145"/>
      <c r="E6" s="694" t="s">
        <v>99</v>
      </c>
      <c r="G6" s="675"/>
    </row>
    <row r="7" spans="2:8">
      <c r="B7" s="693"/>
      <c r="C7" s="692"/>
      <c r="D7" s="691" t="s">
        <v>391</v>
      </c>
      <c r="E7" s="690"/>
      <c r="H7" s="513"/>
    </row>
    <row r="8" spans="2:8">
      <c r="B8" s="688">
        <v>1</v>
      </c>
      <c r="C8" s="687"/>
      <c r="D8" s="690" t="s">
        <v>474</v>
      </c>
      <c r="E8" s="689"/>
      <c r="G8" s="673"/>
      <c r="H8" s="513"/>
    </row>
    <row r="9" spans="2:8">
      <c r="B9" s="688">
        <v>2</v>
      </c>
      <c r="C9" s="687"/>
      <c r="D9" s="690" t="s">
        <v>475</v>
      </c>
      <c r="E9" s="689"/>
      <c r="H9" s="513"/>
    </row>
    <row r="10" spans="2:8">
      <c r="B10" s="688">
        <v>3</v>
      </c>
      <c r="C10" s="687"/>
      <c r="D10" s="690" t="s">
        <v>476</v>
      </c>
      <c r="E10" s="689"/>
      <c r="G10" s="684"/>
      <c r="H10" s="969"/>
    </row>
    <row r="11" spans="2:8">
      <c r="B11" s="688"/>
      <c r="C11" s="687"/>
      <c r="D11" s="686" t="s">
        <v>570</v>
      </c>
      <c r="E11" s="685"/>
      <c r="G11" s="684"/>
      <c r="H11" s="683"/>
    </row>
    <row r="12" spans="2:8">
      <c r="B12" s="957"/>
      <c r="C12" s="958"/>
      <c r="D12" s="959"/>
      <c r="E12" s="960"/>
      <c r="G12" s="684"/>
      <c r="H12" s="683"/>
    </row>
    <row r="13" spans="2:8">
      <c r="B13" s="953"/>
      <c r="C13" s="954"/>
      <c r="D13" s="956" t="s">
        <v>650</v>
      </c>
      <c r="E13" s="955"/>
      <c r="G13" s="684"/>
      <c r="H13" s="683"/>
    </row>
    <row r="14" spans="2:8">
      <c r="B14" s="962">
        <v>1</v>
      </c>
      <c r="C14" s="963"/>
      <c r="D14" s="964" t="s">
        <v>474</v>
      </c>
      <c r="E14" s="966"/>
      <c r="G14" s="684"/>
      <c r="H14" s="683"/>
    </row>
    <row r="15" spans="2:8">
      <c r="B15" s="962">
        <v>2</v>
      </c>
      <c r="C15" s="963"/>
      <c r="D15" s="690" t="s">
        <v>475</v>
      </c>
      <c r="E15" s="967"/>
      <c r="G15" s="684"/>
      <c r="H15" s="683"/>
    </row>
    <row r="16" spans="2:8">
      <c r="B16" s="957"/>
      <c r="C16" s="954"/>
      <c r="D16" s="686" t="s">
        <v>654</v>
      </c>
      <c r="E16" s="961"/>
      <c r="G16" s="684"/>
      <c r="H16" s="683"/>
    </row>
    <row r="17" spans="2:10">
      <c r="B17" s="682"/>
      <c r="C17" s="813"/>
      <c r="D17" s="812"/>
      <c r="E17" s="681"/>
      <c r="H17" s="675"/>
    </row>
    <row r="18" spans="2:10">
      <c r="B18" s="679"/>
      <c r="C18" s="678"/>
      <c r="D18" s="680" t="s">
        <v>569</v>
      </c>
      <c r="E18" s="814"/>
      <c r="H18" s="513"/>
      <c r="I18" s="816"/>
      <c r="J18" s="815"/>
    </row>
    <row r="19" spans="2:10">
      <c r="B19" s="679"/>
      <c r="C19" s="678"/>
      <c r="D19" s="677"/>
      <c r="E19" s="676"/>
    </row>
    <row r="20" spans="2:10">
      <c r="H20" s="675"/>
    </row>
    <row r="21" spans="2:10">
      <c r="H21" s="675"/>
    </row>
    <row r="22" spans="2:10">
      <c r="D22" s="673"/>
      <c r="E22" s="674"/>
    </row>
    <row r="23" spans="2:10">
      <c r="D23" s="673"/>
    </row>
    <row r="26" spans="2:10">
      <c r="D26" s="673"/>
    </row>
  </sheetData>
  <mergeCells count="5">
    <mergeCell ref="B1:E1"/>
    <mergeCell ref="B2:E2"/>
    <mergeCell ref="B3:E3"/>
    <mergeCell ref="D5:D6"/>
    <mergeCell ref="B5:B6"/>
  </mergeCells>
  <printOptions horizontalCentered="1"/>
  <pageMargins left="0.25" right="0.25" top="0.75" bottom="0.75" header="0.3" footer="0.3"/>
  <pageSetup paperSize="9" scale="58" fitToHeight="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17"/>
  <sheetViews>
    <sheetView tabSelected="1" view="pageBreakPreview" zoomScale="70" zoomScaleNormal="80" zoomScaleSheetLayoutView="70" workbookViewId="0">
      <selection activeCell="G11" sqref="G11"/>
    </sheetView>
  </sheetViews>
  <sheetFormatPr defaultColWidth="9.36328125" defaultRowHeight="18.75"/>
  <cols>
    <col min="1" max="1" width="2.81640625" style="698" customWidth="1"/>
    <col min="2" max="2" width="12.81640625" style="698" customWidth="1"/>
    <col min="3" max="5" width="2.81640625" style="698" customWidth="1"/>
    <col min="6" max="6" width="75.81640625" style="698" customWidth="1"/>
    <col min="7" max="7" width="30.81640625" style="698" customWidth="1"/>
    <col min="8" max="8" width="9.36328125" style="698"/>
    <col min="9" max="9" width="18.81640625" style="698" customWidth="1"/>
    <col min="10" max="10" width="17.81640625" style="698" customWidth="1"/>
    <col min="11" max="16356" width="9.36328125" style="698"/>
    <col min="16357" max="16357" width="8.81640625" style="698" customWidth="1"/>
    <col min="16358" max="16359" width="9.36328125" style="698"/>
    <col min="16360" max="16360" width="8.81640625" style="698" customWidth="1"/>
    <col min="16361" max="16384" width="9.36328125" style="698"/>
  </cols>
  <sheetData>
    <row r="1" spans="2:9" ht="19.5">
      <c r="B1" s="1151" t="s">
        <v>436</v>
      </c>
      <c r="C1" s="1151"/>
      <c r="D1" s="1151"/>
      <c r="E1" s="1151"/>
      <c r="F1" s="1151"/>
      <c r="G1" s="1151"/>
      <c r="I1" s="700"/>
    </row>
    <row r="2" spans="2:9" ht="19.5">
      <c r="B2" s="1152" t="s">
        <v>100</v>
      </c>
      <c r="C2" s="1152"/>
      <c r="D2" s="1152"/>
      <c r="E2" s="1152"/>
      <c r="F2" s="1152"/>
      <c r="G2" s="1152"/>
      <c r="I2" s="700"/>
    </row>
    <row r="3" spans="2:9" ht="19.5">
      <c r="B3" s="1104" t="s">
        <v>718</v>
      </c>
      <c r="C3" s="1104"/>
      <c r="D3" s="1104"/>
      <c r="E3" s="1104"/>
      <c r="F3" s="1104"/>
      <c r="G3" s="1104"/>
      <c r="H3" s="1104"/>
    </row>
    <row r="4" spans="2:9" ht="10.15" customHeight="1">
      <c r="B4" s="700"/>
      <c r="C4" s="700"/>
      <c r="D4" s="700"/>
      <c r="E4" s="700"/>
      <c r="F4" s="700"/>
      <c r="G4" s="700"/>
    </row>
    <row r="5" spans="2:9" ht="19.5">
      <c r="B5" s="721" t="s">
        <v>113</v>
      </c>
      <c r="C5" s="1148" t="s">
        <v>114</v>
      </c>
      <c r="D5" s="1149"/>
      <c r="E5" s="1149"/>
      <c r="F5" s="1150"/>
      <c r="G5" s="721" t="s">
        <v>108</v>
      </c>
    </row>
    <row r="6" spans="2:9" ht="5.0999999999999996" customHeight="1">
      <c r="B6" s="717"/>
      <c r="C6" s="720"/>
      <c r="D6" s="719"/>
      <c r="E6" s="719"/>
      <c r="F6" s="718"/>
      <c r="G6" s="717"/>
    </row>
    <row r="7" spans="2:9" ht="19.5">
      <c r="B7" s="716"/>
      <c r="C7" s="715" t="s">
        <v>391</v>
      </c>
      <c r="F7" s="710"/>
      <c r="G7" s="708"/>
    </row>
    <row r="8" spans="2:9">
      <c r="B8" s="708">
        <v>2</v>
      </c>
      <c r="C8" s="712" t="s">
        <v>262</v>
      </c>
      <c r="D8" s="711"/>
      <c r="F8" s="710"/>
      <c r="G8" s="704"/>
      <c r="I8" s="709"/>
    </row>
    <row r="9" spans="2:9">
      <c r="B9" s="708">
        <v>3</v>
      </c>
      <c r="C9" s="712" t="s">
        <v>263</v>
      </c>
      <c r="D9" s="711"/>
      <c r="F9" s="710"/>
      <c r="G9" s="704"/>
      <c r="I9" s="709"/>
    </row>
    <row r="10" spans="2:9">
      <c r="B10" s="708">
        <v>4</v>
      </c>
      <c r="C10" s="712" t="s">
        <v>334</v>
      </c>
      <c r="D10" s="711"/>
      <c r="F10" s="710"/>
      <c r="G10" s="704"/>
      <c r="I10" s="709"/>
    </row>
    <row r="11" spans="2:9">
      <c r="B11" s="708">
        <v>6</v>
      </c>
      <c r="C11" s="712" t="s">
        <v>335</v>
      </c>
      <c r="D11" s="711"/>
      <c r="F11" s="710"/>
      <c r="G11" s="704"/>
      <c r="I11" s="709"/>
    </row>
    <row r="12" spans="2:9">
      <c r="B12" s="708">
        <v>7</v>
      </c>
      <c r="C12" s="712" t="s">
        <v>132</v>
      </c>
      <c r="D12" s="711"/>
      <c r="F12" s="710"/>
      <c r="G12" s="704"/>
      <c r="I12" s="709"/>
    </row>
    <row r="13" spans="2:9" ht="19.5">
      <c r="B13" s="708"/>
      <c r="C13" s="1153" t="s">
        <v>691</v>
      </c>
      <c r="D13" s="1154"/>
      <c r="E13" s="1154"/>
      <c r="F13" s="1155"/>
      <c r="G13" s="731"/>
      <c r="I13" s="703"/>
    </row>
    <row r="14" spans="2:9" ht="19.5">
      <c r="B14" s="708"/>
      <c r="C14" s="707"/>
      <c r="D14" s="706"/>
      <c r="E14" s="706"/>
      <c r="F14" s="705"/>
      <c r="G14" s="704"/>
      <c r="I14" s="703"/>
    </row>
    <row r="15" spans="2:9" ht="19.5">
      <c r="B15" s="708"/>
      <c r="C15" s="715" t="s">
        <v>650</v>
      </c>
      <c r="D15" s="706"/>
      <c r="E15" s="706"/>
      <c r="F15" s="705"/>
      <c r="G15" s="704"/>
      <c r="I15" s="703"/>
    </row>
    <row r="16" spans="2:9" ht="19.5">
      <c r="B16" s="708">
        <v>5</v>
      </c>
      <c r="C16" s="712" t="s">
        <v>116</v>
      </c>
      <c r="D16" s="700"/>
      <c r="E16" s="714"/>
      <c r="F16" s="713"/>
      <c r="G16" s="704"/>
      <c r="I16" s="703"/>
    </row>
    <row r="17" spans="2:9" ht="19.5">
      <c r="B17" s="708"/>
      <c r="C17" s="1153" t="s">
        <v>686</v>
      </c>
      <c r="D17" s="1154"/>
      <c r="E17" s="1154"/>
      <c r="F17" s="1155"/>
      <c r="G17" s="731"/>
      <c r="I17" s="703"/>
    </row>
    <row r="18" spans="2:9" ht="19.5">
      <c r="B18" s="708"/>
      <c r="C18" s="707"/>
      <c r="D18" s="706"/>
      <c r="E18" s="706"/>
      <c r="F18" s="705"/>
      <c r="G18" s="921"/>
      <c r="I18" s="703"/>
    </row>
    <row r="19" spans="2:9" ht="19.5">
      <c r="B19" s="702"/>
      <c r="C19" s="1148" t="s">
        <v>676</v>
      </c>
      <c r="D19" s="1149"/>
      <c r="E19" s="1149"/>
      <c r="F19" s="1150"/>
      <c r="G19" s="701"/>
      <c r="H19" s="700"/>
      <c r="I19" s="699"/>
    </row>
    <row r="47" spans="4:4">
      <c r="D47" s="698" t="s">
        <v>243</v>
      </c>
    </row>
    <row r="51" spans="4:4">
      <c r="D51" s="698" t="s">
        <v>242</v>
      </c>
    </row>
    <row r="117" spans="4:4">
      <c r="D117" s="698" t="s">
        <v>271</v>
      </c>
    </row>
  </sheetData>
  <mergeCells count="7">
    <mergeCell ref="C19:F19"/>
    <mergeCell ref="B1:G1"/>
    <mergeCell ref="B2:G2"/>
    <mergeCell ref="C5:F5"/>
    <mergeCell ref="C13:F13"/>
    <mergeCell ref="B3:H3"/>
    <mergeCell ref="C17:F17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Q90"/>
  <sheetViews>
    <sheetView tabSelected="1" view="pageBreakPreview" zoomScale="70" zoomScaleNormal="80" zoomScaleSheetLayoutView="70" workbookViewId="0">
      <selection activeCell="G11" sqref="G11"/>
    </sheetView>
  </sheetViews>
  <sheetFormatPr defaultColWidth="8.81640625" defaultRowHeight="20.100000000000001" customHeight="1" outlineLevelCol="1"/>
  <cols>
    <col min="1" max="1" width="2.81640625" style="520" customWidth="1"/>
    <col min="2" max="2" width="10.81640625" style="520" customWidth="1"/>
    <col min="3" max="3" width="3.81640625" style="520" customWidth="1"/>
    <col min="4" max="4" width="9.81640625" style="520" customWidth="1"/>
    <col min="5" max="5" width="3.81640625" style="520" customWidth="1"/>
    <col min="6" max="6" width="50.81640625" style="520" customWidth="1"/>
    <col min="7" max="8" width="10.81640625" style="521" customWidth="1"/>
    <col min="9" max="9" width="16.81640625" style="520" customWidth="1" outlineLevel="1"/>
    <col min="10" max="10" width="16.81640625" style="520" customWidth="1"/>
    <col min="11" max="11" width="8.81640625" style="520" customWidth="1"/>
    <col min="12" max="12" width="18.81640625" style="722" customWidth="1"/>
    <col min="13" max="13" width="18.81640625" style="520" customWidth="1"/>
    <col min="14" max="14" width="18.1796875" style="520" customWidth="1"/>
    <col min="15" max="17" width="10.81640625" style="520" customWidth="1"/>
    <col min="18" max="16384" width="8.81640625" style="520"/>
  </cols>
  <sheetData>
    <row r="1" spans="2:17" ht="20.100000000000001" customHeight="1">
      <c r="B1" s="1104" t="s">
        <v>436</v>
      </c>
      <c r="C1" s="1104"/>
      <c r="D1" s="1104"/>
      <c r="E1" s="1104"/>
      <c r="F1" s="1104"/>
      <c r="G1" s="1104"/>
      <c r="H1" s="1104"/>
      <c r="I1" s="1104"/>
      <c r="J1" s="1104"/>
    </row>
    <row r="2" spans="2:17" ht="20.100000000000001" customHeight="1">
      <c r="B2" s="1105" t="s">
        <v>100</v>
      </c>
      <c r="C2" s="1105"/>
      <c r="D2" s="1105"/>
      <c r="E2" s="1105"/>
      <c r="F2" s="1105"/>
      <c r="G2" s="1105"/>
      <c r="H2" s="1105"/>
      <c r="I2" s="1105"/>
      <c r="J2" s="1105"/>
    </row>
    <row r="3" spans="2:17" ht="20.100000000000001" customHeight="1">
      <c r="B3" s="1104" t="s">
        <v>718</v>
      </c>
      <c r="C3" s="1104"/>
      <c r="D3" s="1104"/>
      <c r="E3" s="1104"/>
      <c r="F3" s="1104"/>
      <c r="G3" s="1104"/>
      <c r="H3" s="1104"/>
      <c r="I3" s="1104"/>
      <c r="J3" s="1104"/>
    </row>
    <row r="4" spans="2:17" ht="20.100000000000001" customHeight="1">
      <c r="B4" s="1107" t="s">
        <v>345</v>
      </c>
      <c r="C4" s="1110" t="s">
        <v>106</v>
      </c>
      <c r="D4" s="1111"/>
      <c r="E4" s="1111"/>
      <c r="F4" s="1112"/>
      <c r="G4" s="1110" t="s">
        <v>107</v>
      </c>
      <c r="H4" s="1112"/>
      <c r="I4" s="1156" t="s">
        <v>91</v>
      </c>
      <c r="J4" s="697" t="s">
        <v>336</v>
      </c>
    </row>
    <row r="5" spans="2:17" ht="20.100000000000001" customHeight="1">
      <c r="B5" s="1108"/>
      <c r="C5" s="1113"/>
      <c r="D5" s="1114"/>
      <c r="E5" s="1114"/>
      <c r="F5" s="1115"/>
      <c r="G5" s="1116"/>
      <c r="H5" s="1118"/>
      <c r="I5" s="1157"/>
      <c r="J5" s="728" t="s">
        <v>92</v>
      </c>
    </row>
    <row r="6" spans="2:17" ht="20.100000000000001" customHeight="1">
      <c r="B6" s="1109"/>
      <c r="C6" s="1116"/>
      <c r="D6" s="1117"/>
      <c r="E6" s="1117"/>
      <c r="F6" s="1118"/>
      <c r="G6" s="522" t="s">
        <v>89</v>
      </c>
      <c r="H6" s="522" t="s">
        <v>90</v>
      </c>
      <c r="I6" s="566" t="s">
        <v>99</v>
      </c>
      <c r="J6" s="727" t="s">
        <v>99</v>
      </c>
    </row>
    <row r="7" spans="2:17" ht="20.100000000000001" customHeight="1">
      <c r="B7" s="496"/>
      <c r="C7" s="523" t="s">
        <v>709</v>
      </c>
      <c r="D7" s="524"/>
      <c r="E7" s="525"/>
      <c r="F7" s="526"/>
      <c r="G7" s="726"/>
      <c r="H7" s="496"/>
      <c r="I7" s="975" t="e">
        <f>#REF!</f>
        <v>#REF!</v>
      </c>
      <c r="J7" s="496"/>
    </row>
    <row r="8" spans="2:17" s="531" customFormat="1" ht="20.100000000000001" customHeight="1">
      <c r="B8" s="528"/>
      <c r="C8" s="529" t="s">
        <v>259</v>
      </c>
      <c r="D8" s="524"/>
      <c r="E8" s="524"/>
      <c r="F8" s="530"/>
      <c r="G8" s="496"/>
      <c r="H8" s="496"/>
      <c r="I8" s="528"/>
      <c r="J8" s="528"/>
      <c r="L8" s="725"/>
    </row>
    <row r="9" spans="2:17" s="531" customFormat="1" ht="20.100000000000001" customHeight="1">
      <c r="B9" s="724" t="s">
        <v>266</v>
      </c>
      <c r="C9" s="495" t="s">
        <v>109</v>
      </c>
      <c r="D9" s="533"/>
      <c r="E9" s="533"/>
      <c r="F9" s="530"/>
      <c r="G9" s="496" t="s">
        <v>95</v>
      </c>
      <c r="H9" s="548">
        <v>40</v>
      </c>
      <c r="I9" s="535"/>
      <c r="J9" s="535"/>
      <c r="L9" s="722"/>
      <c r="M9" s="536"/>
      <c r="N9" s="280"/>
      <c r="O9" s="520"/>
      <c r="P9" s="266"/>
      <c r="Q9" s="520"/>
    </row>
    <row r="10" spans="2:17" s="531" customFormat="1" ht="20.100000000000001" customHeight="1">
      <c r="B10" s="724" t="s">
        <v>267</v>
      </c>
      <c r="C10" s="495" t="s">
        <v>110</v>
      </c>
      <c r="D10" s="524"/>
      <c r="E10" s="524"/>
      <c r="F10" s="530"/>
      <c r="G10" s="496" t="s">
        <v>97</v>
      </c>
      <c r="H10" s="548">
        <v>8</v>
      </c>
      <c r="I10" s="535"/>
      <c r="J10" s="535"/>
      <c r="L10" s="722"/>
      <c r="M10" s="536"/>
    </row>
    <row r="11" spans="2:17" ht="20.100000000000001" customHeight="1">
      <c r="B11" s="496"/>
      <c r="C11" s="1098" t="s">
        <v>128</v>
      </c>
      <c r="D11" s="1099"/>
      <c r="E11" s="1099"/>
      <c r="F11" s="1100"/>
      <c r="G11" s="496"/>
      <c r="H11" s="534"/>
      <c r="I11" s="421"/>
      <c r="J11" s="540"/>
    </row>
    <row r="12" spans="2:17" ht="20.100000000000001" customHeight="1">
      <c r="B12" s="496"/>
      <c r="C12" s="495"/>
      <c r="D12" s="525"/>
      <c r="E12" s="541"/>
      <c r="F12" s="542"/>
      <c r="G12" s="496"/>
      <c r="H12" s="534"/>
      <c r="I12" s="421"/>
      <c r="J12" s="528"/>
    </row>
    <row r="13" spans="2:17" ht="20.100000000000001" customHeight="1">
      <c r="B13" s="496"/>
      <c r="C13" s="529" t="s">
        <v>477</v>
      </c>
      <c r="D13" s="525"/>
      <c r="E13" s="541"/>
      <c r="F13" s="542"/>
      <c r="G13" s="496"/>
      <c r="H13" s="534"/>
      <c r="I13" s="421"/>
      <c r="J13" s="528"/>
    </row>
    <row r="14" spans="2:17" s="531" customFormat="1" ht="20.100000000000001" customHeight="1">
      <c r="B14" s="496" t="s">
        <v>478</v>
      </c>
      <c r="C14" s="495" t="s">
        <v>111</v>
      </c>
      <c r="D14" s="541"/>
      <c r="E14" s="541"/>
      <c r="F14" s="542"/>
      <c r="G14" s="496" t="s">
        <v>97</v>
      </c>
      <c r="H14" s="548">
        <v>6</v>
      </c>
      <c r="I14" s="535"/>
      <c r="J14" s="535"/>
      <c r="L14" s="722"/>
      <c r="M14" s="536"/>
    </row>
    <row r="15" spans="2:17" s="531" customFormat="1" ht="20.100000000000001" customHeight="1">
      <c r="B15" s="496" t="s">
        <v>479</v>
      </c>
      <c r="C15" s="495" t="s">
        <v>300</v>
      </c>
      <c r="D15" s="541"/>
      <c r="E15" s="541"/>
      <c r="F15" s="542"/>
      <c r="G15" s="496" t="s">
        <v>97</v>
      </c>
      <c r="H15" s="548">
        <v>1</v>
      </c>
      <c r="I15" s="535"/>
      <c r="J15" s="535"/>
      <c r="L15" s="722"/>
      <c r="M15" s="536"/>
    </row>
    <row r="16" spans="2:17" s="531" customFormat="1" ht="20.100000000000001" customHeight="1">
      <c r="B16" s="496"/>
      <c r="C16" s="1098" t="s">
        <v>480</v>
      </c>
      <c r="D16" s="1099"/>
      <c r="E16" s="1099"/>
      <c r="F16" s="1100"/>
      <c r="G16" s="496"/>
      <c r="H16" s="534"/>
      <c r="I16" s="421"/>
      <c r="J16" s="540"/>
      <c r="L16" s="722"/>
    </row>
    <row r="17" spans="2:14" s="531" customFormat="1" ht="20.100000000000001" customHeight="1">
      <c r="B17" s="496"/>
      <c r="C17" s="495"/>
      <c r="D17" s="543"/>
      <c r="E17" s="524"/>
      <c r="F17" s="530"/>
      <c r="G17" s="496"/>
      <c r="H17" s="534"/>
      <c r="I17" s="421"/>
      <c r="J17" s="528"/>
      <c r="L17" s="722"/>
    </row>
    <row r="18" spans="2:14" s="531" customFormat="1" ht="20.100000000000001" customHeight="1">
      <c r="B18" s="496"/>
      <c r="C18" s="529" t="s">
        <v>481</v>
      </c>
      <c r="D18" s="544"/>
      <c r="E18" s="544"/>
      <c r="F18" s="545"/>
      <c r="G18" s="496"/>
      <c r="H18" s="534"/>
      <c r="I18" s="421"/>
      <c r="J18" s="528"/>
      <c r="L18" s="722"/>
    </row>
    <row r="19" spans="2:14" s="531" customFormat="1" ht="20.100000000000001" customHeight="1">
      <c r="B19" s="496" t="s">
        <v>482</v>
      </c>
      <c r="C19" s="495" t="s">
        <v>185</v>
      </c>
      <c r="D19" s="543"/>
      <c r="E19" s="524"/>
      <c r="F19" s="530"/>
      <c r="G19" s="496" t="s">
        <v>97</v>
      </c>
      <c r="H19" s="548">
        <v>2</v>
      </c>
      <c r="I19" s="535"/>
      <c r="J19" s="535"/>
      <c r="L19" s="722"/>
      <c r="M19" s="536"/>
    </row>
    <row r="20" spans="2:14" s="531" customFormat="1" ht="20.100000000000001" customHeight="1">
      <c r="B20" s="496"/>
      <c r="C20" s="1098" t="s">
        <v>117</v>
      </c>
      <c r="D20" s="1099"/>
      <c r="E20" s="1099"/>
      <c r="F20" s="1100"/>
      <c r="G20" s="496"/>
      <c r="H20" s="534"/>
      <c r="I20" s="421"/>
      <c r="J20" s="540"/>
      <c r="L20" s="722"/>
    </row>
    <row r="21" spans="2:14" s="531" customFormat="1" ht="20.100000000000001" customHeight="1">
      <c r="B21" s="496"/>
      <c r="C21" s="537"/>
      <c r="D21" s="538"/>
      <c r="E21" s="538"/>
      <c r="F21" s="539"/>
      <c r="G21" s="496"/>
      <c r="H21" s="534"/>
      <c r="I21" s="421"/>
      <c r="J21" s="528"/>
      <c r="L21" s="722"/>
    </row>
    <row r="22" spans="2:14" ht="20.100000000000001" customHeight="1">
      <c r="B22" s="496"/>
      <c r="C22" s="529" t="s">
        <v>488</v>
      </c>
      <c r="D22" s="525"/>
      <c r="E22" s="541"/>
      <c r="F22" s="542"/>
      <c r="G22" s="496"/>
      <c r="H22" s="534"/>
      <c r="I22" s="421"/>
      <c r="J22" s="528"/>
    </row>
    <row r="23" spans="2:14" ht="20.100000000000001" customHeight="1">
      <c r="B23" s="496" t="s">
        <v>489</v>
      </c>
      <c r="C23" s="495" t="s">
        <v>490</v>
      </c>
      <c r="D23" s="525"/>
      <c r="E23" s="541"/>
      <c r="F23" s="542"/>
      <c r="G23" s="496" t="s">
        <v>104</v>
      </c>
      <c r="H23" s="548">
        <v>1</v>
      </c>
      <c r="I23" s="535"/>
      <c r="J23" s="535"/>
    </row>
    <row r="24" spans="2:14" s="531" customFormat="1" ht="20.100000000000001" customHeight="1">
      <c r="B24" s="496"/>
      <c r="C24" s="1098" t="s">
        <v>493</v>
      </c>
      <c r="D24" s="1099"/>
      <c r="E24" s="1099"/>
      <c r="F24" s="1100"/>
      <c r="G24" s="496"/>
      <c r="H24" s="534"/>
      <c r="I24" s="421"/>
      <c r="J24" s="540"/>
      <c r="L24" s="722"/>
    </row>
    <row r="25" spans="2:14" s="531" customFormat="1" ht="20.100000000000001" customHeight="1">
      <c r="B25" s="496"/>
      <c r="C25" s="537"/>
      <c r="D25" s="538"/>
      <c r="E25" s="538"/>
      <c r="F25" s="539"/>
      <c r="G25" s="496"/>
      <c r="H25" s="534"/>
      <c r="I25" s="421"/>
      <c r="J25" s="528"/>
      <c r="L25" s="722"/>
    </row>
    <row r="26" spans="2:14" s="531" customFormat="1" ht="20.100000000000001" customHeight="1">
      <c r="B26" s="496"/>
      <c r="C26" s="529" t="s">
        <v>494</v>
      </c>
      <c r="D26" s="525"/>
      <c r="E26" s="541"/>
      <c r="F26" s="542"/>
      <c r="G26" s="496"/>
      <c r="H26" s="534"/>
      <c r="I26" s="421"/>
      <c r="J26" s="528"/>
      <c r="L26" s="722"/>
    </row>
    <row r="27" spans="2:14" s="531" customFormat="1" ht="20.100000000000001" customHeight="1">
      <c r="B27" s="549" t="s">
        <v>495</v>
      </c>
      <c r="C27" s="550" t="s">
        <v>548</v>
      </c>
      <c r="D27" s="551"/>
      <c r="E27" s="552"/>
      <c r="F27" s="553"/>
      <c r="G27" s="554" t="s">
        <v>94</v>
      </c>
      <c r="H27" s="555">
        <v>12</v>
      </c>
      <c r="I27" s="535"/>
      <c r="J27" s="535"/>
      <c r="L27" s="722"/>
    </row>
    <row r="28" spans="2:14" s="531" customFormat="1" ht="20.100000000000001" customHeight="1">
      <c r="B28" s="549" t="s">
        <v>497</v>
      </c>
      <c r="C28" s="550" t="s">
        <v>547</v>
      </c>
      <c r="D28" s="551"/>
      <c r="E28" s="552"/>
      <c r="F28" s="553"/>
      <c r="G28" s="554" t="s">
        <v>247</v>
      </c>
      <c r="H28" s="555">
        <v>1</v>
      </c>
      <c r="I28" s="535"/>
      <c r="J28" s="535"/>
      <c r="L28" s="722"/>
    </row>
    <row r="29" spans="2:14" s="531" customFormat="1" ht="20.100000000000001" customHeight="1">
      <c r="B29" s="549" t="s">
        <v>499</v>
      </c>
      <c r="C29" s="550" t="s">
        <v>504</v>
      </c>
      <c r="D29" s="551"/>
      <c r="E29" s="552"/>
      <c r="F29" s="553"/>
      <c r="G29" s="554" t="s">
        <v>104</v>
      </c>
      <c r="H29" s="555">
        <v>2</v>
      </c>
      <c r="I29" s="535"/>
      <c r="J29" s="535"/>
      <c r="L29" s="722"/>
      <c r="N29" s="943"/>
    </row>
    <row r="30" spans="2:14" s="531" customFormat="1" ht="20.100000000000001" customHeight="1">
      <c r="B30" s="556"/>
      <c r="C30" s="1092" t="s">
        <v>126</v>
      </c>
      <c r="D30" s="1093"/>
      <c r="E30" s="1093"/>
      <c r="F30" s="1094"/>
      <c r="G30" s="560"/>
      <c r="H30" s="560"/>
      <c r="I30" s="244"/>
      <c r="J30" s="561"/>
      <c r="L30" s="722"/>
      <c r="M30" s="919"/>
      <c r="N30" s="920"/>
    </row>
    <row r="31" spans="2:14" s="531" customFormat="1" ht="20.100000000000001" customHeight="1">
      <c r="B31" s="556"/>
      <c r="C31" s="557"/>
      <c r="D31" s="558"/>
      <c r="E31" s="558"/>
      <c r="F31" s="559"/>
      <c r="G31" s="560"/>
      <c r="H31" s="560"/>
      <c r="I31" s="244"/>
      <c r="J31" s="561"/>
      <c r="L31" s="722"/>
    </row>
    <row r="32" spans="2:14" s="531" customFormat="1" ht="20.100000000000001" customHeight="1">
      <c r="B32" s="556"/>
      <c r="C32" s="918" t="s">
        <v>702</v>
      </c>
      <c r="D32" s="558"/>
      <c r="E32" s="558"/>
      <c r="F32" s="559"/>
      <c r="G32" s="560"/>
      <c r="H32" s="560"/>
      <c r="I32" s="982"/>
      <c r="J32" s="561"/>
      <c r="L32" s="722"/>
    </row>
    <row r="33" spans="2:14" s="531" customFormat="1" ht="20.100000000000001" customHeight="1">
      <c r="B33" s="496"/>
      <c r="C33" s="529" t="s">
        <v>483</v>
      </c>
      <c r="D33" s="543"/>
      <c r="E33" s="524"/>
      <c r="F33" s="530"/>
      <c r="G33" s="496"/>
      <c r="H33" s="560"/>
      <c r="I33" s="244"/>
      <c r="J33" s="561"/>
      <c r="L33" s="722"/>
    </row>
    <row r="34" spans="2:14" s="531" customFormat="1" ht="20.100000000000001" customHeight="1">
      <c r="B34" s="496" t="s">
        <v>484</v>
      </c>
      <c r="C34" s="495" t="s">
        <v>102</v>
      </c>
      <c r="D34" s="543"/>
      <c r="E34" s="524"/>
      <c r="F34" s="530"/>
      <c r="G34" s="496" t="s">
        <v>97</v>
      </c>
      <c r="H34" s="555">
        <v>1</v>
      </c>
      <c r="I34" s="535"/>
      <c r="J34" s="535"/>
      <c r="L34" s="722"/>
    </row>
    <row r="35" spans="2:14" s="531" customFormat="1" ht="20.100000000000001" customHeight="1">
      <c r="B35" s="496" t="s">
        <v>485</v>
      </c>
      <c r="C35" s="547" t="s">
        <v>607</v>
      </c>
      <c r="D35" s="543"/>
      <c r="E35" s="524"/>
      <c r="F35" s="530"/>
      <c r="G35" s="496" t="s">
        <v>97</v>
      </c>
      <c r="H35" s="555">
        <v>10</v>
      </c>
      <c r="I35" s="535"/>
      <c r="J35" s="535"/>
      <c r="L35" s="722"/>
    </row>
    <row r="36" spans="2:14" s="531" customFormat="1" ht="20.100000000000001" customHeight="1">
      <c r="B36" s="496" t="s">
        <v>486</v>
      </c>
      <c r="C36" s="495" t="s">
        <v>121</v>
      </c>
      <c r="D36" s="543"/>
      <c r="E36" s="524"/>
      <c r="F36" s="530"/>
      <c r="G36" s="496" t="s">
        <v>103</v>
      </c>
      <c r="H36" s="555">
        <v>500</v>
      </c>
      <c r="I36" s="535"/>
      <c r="J36" s="535"/>
      <c r="L36" s="722"/>
      <c r="N36" s="977"/>
    </row>
    <row r="37" spans="2:14" s="531" customFormat="1" ht="20.100000000000001" customHeight="1">
      <c r="B37" s="556"/>
      <c r="C37" s="1092" t="s">
        <v>112</v>
      </c>
      <c r="D37" s="1093"/>
      <c r="E37" s="1093"/>
      <c r="F37" s="1094"/>
      <c r="G37" s="560"/>
      <c r="H37" s="560"/>
      <c r="I37" s="244"/>
      <c r="J37" s="561"/>
      <c r="L37" s="722"/>
      <c r="M37" s="919"/>
      <c r="N37" s="920"/>
    </row>
    <row r="38" spans="2:14" s="531" customFormat="1" ht="20.100000000000001" customHeight="1">
      <c r="B38" s="556"/>
      <c r="C38" s="557"/>
      <c r="D38" s="558"/>
      <c r="E38" s="558"/>
      <c r="F38" s="559"/>
      <c r="G38" s="560"/>
      <c r="H38" s="560"/>
      <c r="I38" s="244"/>
      <c r="J38" s="561"/>
      <c r="L38" s="722"/>
    </row>
    <row r="39" spans="2:14" ht="20.100000000000001" customHeight="1">
      <c r="B39" s="560"/>
      <c r="C39" s="570"/>
      <c r="D39" s="521"/>
      <c r="E39" s="575"/>
      <c r="F39" s="576"/>
      <c r="G39" s="560"/>
      <c r="H39" s="723"/>
      <c r="I39" s="244"/>
      <c r="J39" s="573"/>
    </row>
    <row r="40" spans="2:14" ht="20.100000000000001" customHeight="1">
      <c r="B40" s="585"/>
      <c r="C40" s="1095" t="s">
        <v>115</v>
      </c>
      <c r="D40" s="1096"/>
      <c r="E40" s="1096"/>
      <c r="F40" s="1097"/>
      <c r="G40" s="563"/>
      <c r="H40" s="563"/>
      <c r="I40" s="563"/>
      <c r="J40" s="564"/>
      <c r="K40" s="521"/>
      <c r="M40" s="817"/>
    </row>
    <row r="90" spans="4:4" ht="20.100000000000001" customHeight="1">
      <c r="D90" s="520" t="s">
        <v>271</v>
      </c>
    </row>
  </sheetData>
  <mergeCells count="14">
    <mergeCell ref="C40:F40"/>
    <mergeCell ref="C11:F11"/>
    <mergeCell ref="C16:F16"/>
    <mergeCell ref="C20:F20"/>
    <mergeCell ref="C24:F24"/>
    <mergeCell ref="C30:F30"/>
    <mergeCell ref="C37:F37"/>
    <mergeCell ref="B1:J1"/>
    <mergeCell ref="B2:J2"/>
    <mergeCell ref="B3:J3"/>
    <mergeCell ref="B4:B6"/>
    <mergeCell ref="C4:F6"/>
    <mergeCell ref="G4:H5"/>
    <mergeCell ref="I4:I5"/>
  </mergeCells>
  <printOptions horizontalCentered="1"/>
  <pageMargins left="0.25" right="0.25" top="0.75" bottom="0.75" header="0.3" footer="0.3"/>
  <pageSetup paperSize="9" scale="53" fitToHeight="0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J52"/>
  <sheetViews>
    <sheetView tabSelected="1" view="pageBreakPreview" zoomScale="70" zoomScaleNormal="80" zoomScaleSheetLayoutView="70" workbookViewId="0">
      <selection activeCell="G11" sqref="G11"/>
    </sheetView>
  </sheetViews>
  <sheetFormatPr defaultColWidth="9.36328125" defaultRowHeight="18.75"/>
  <cols>
    <col min="1" max="1" width="2.81640625" style="698" customWidth="1"/>
    <col min="2" max="2" width="12.81640625" style="698" customWidth="1"/>
    <col min="3" max="5" width="2.81640625" style="698" customWidth="1"/>
    <col min="6" max="6" width="75.81640625" style="698" customWidth="1"/>
    <col min="7" max="7" width="30.81640625" style="698" customWidth="1"/>
    <col min="8" max="8" width="9.36328125" style="698"/>
    <col min="9" max="9" width="18.81640625" style="698" customWidth="1"/>
    <col min="10" max="16356" width="9.36328125" style="698"/>
    <col min="16357" max="16357" width="8.81640625" style="698" customWidth="1"/>
    <col min="16358" max="16359" width="9.36328125" style="698"/>
    <col min="16360" max="16360" width="8.81640625" style="698" customWidth="1"/>
    <col min="16361" max="16384" width="9.36328125" style="698"/>
  </cols>
  <sheetData>
    <row r="1" spans="2:10" ht="19.5">
      <c r="B1" s="1151" t="s">
        <v>436</v>
      </c>
      <c r="C1" s="1151"/>
      <c r="D1" s="1151"/>
      <c r="E1" s="1151"/>
      <c r="F1" s="1151"/>
      <c r="G1" s="1151"/>
      <c r="I1" s="700"/>
    </row>
    <row r="2" spans="2:10" ht="19.5">
      <c r="B2" s="1152" t="s">
        <v>100</v>
      </c>
      <c r="C2" s="1152"/>
      <c r="D2" s="1152"/>
      <c r="E2" s="1152"/>
      <c r="F2" s="1152"/>
      <c r="G2" s="1152"/>
      <c r="I2" s="700"/>
    </row>
    <row r="3" spans="2:10" ht="19.5">
      <c r="B3" s="732" t="s">
        <v>718</v>
      </c>
      <c r="C3" s="732"/>
      <c r="D3" s="732"/>
      <c r="E3" s="732"/>
      <c r="F3" s="732"/>
      <c r="G3" s="732"/>
    </row>
    <row r="4" spans="2:10" ht="10.15" customHeight="1">
      <c r="B4" s="700"/>
      <c r="C4" s="700"/>
      <c r="D4" s="700"/>
      <c r="E4" s="700"/>
      <c r="F4" s="700"/>
      <c r="G4" s="700"/>
    </row>
    <row r="5" spans="2:10" ht="19.5">
      <c r="B5" s="721" t="s">
        <v>113</v>
      </c>
      <c r="C5" s="1148" t="s">
        <v>114</v>
      </c>
      <c r="D5" s="1149"/>
      <c r="E5" s="1149"/>
      <c r="F5" s="1150"/>
      <c r="G5" s="721" t="s">
        <v>108</v>
      </c>
    </row>
    <row r="6" spans="2:10" ht="5.0999999999999996" customHeight="1">
      <c r="B6" s="717"/>
      <c r="C6" s="720"/>
      <c r="D6" s="719"/>
      <c r="E6" s="719"/>
      <c r="F6" s="718"/>
      <c r="G6" s="717"/>
    </row>
    <row r="7" spans="2:10" ht="19.5">
      <c r="B7" s="716"/>
      <c r="C7" s="715" t="s">
        <v>337</v>
      </c>
      <c r="F7" s="710"/>
      <c r="G7" s="708"/>
    </row>
    <row r="8" spans="2:10">
      <c r="B8" s="708">
        <v>2</v>
      </c>
      <c r="C8" s="712" t="s">
        <v>262</v>
      </c>
      <c r="D8" s="711"/>
      <c r="F8" s="710"/>
      <c r="G8" s="704"/>
      <c r="I8" s="709"/>
    </row>
    <row r="9" spans="2:10">
      <c r="B9" s="708">
        <v>3</v>
      </c>
      <c r="C9" s="712" t="s">
        <v>263</v>
      </c>
      <c r="D9" s="711"/>
      <c r="F9" s="710"/>
      <c r="G9" s="704"/>
      <c r="I9" s="709"/>
      <c r="J9" s="714"/>
    </row>
    <row r="10" spans="2:10">
      <c r="B10" s="708">
        <v>4</v>
      </c>
      <c r="C10" s="712" t="s">
        <v>334</v>
      </c>
      <c r="D10" s="711"/>
      <c r="F10" s="710"/>
      <c r="G10" s="704"/>
      <c r="I10" s="709"/>
      <c r="J10" s="714"/>
    </row>
    <row r="11" spans="2:10">
      <c r="B11" s="708">
        <v>6</v>
      </c>
      <c r="C11" s="712" t="s">
        <v>466</v>
      </c>
      <c r="D11" s="711"/>
      <c r="F11" s="710"/>
      <c r="G11" s="704"/>
      <c r="I11" s="709"/>
    </row>
    <row r="12" spans="2:10" ht="19.5">
      <c r="B12" s="708"/>
      <c r="C12" s="1153" t="s">
        <v>691</v>
      </c>
      <c r="D12" s="1154"/>
      <c r="E12" s="1154"/>
      <c r="F12" s="1155"/>
      <c r="G12" s="731"/>
      <c r="I12" s="703"/>
    </row>
    <row r="13" spans="2:10" ht="19.5">
      <c r="B13" s="708"/>
      <c r="C13" s="707"/>
      <c r="D13" s="706"/>
      <c r="E13" s="706"/>
      <c r="F13" s="705"/>
      <c r="G13" s="731"/>
      <c r="I13" s="703"/>
    </row>
    <row r="14" spans="2:10" ht="19.5">
      <c r="B14" s="708"/>
      <c r="C14" s="744" t="s">
        <v>650</v>
      </c>
      <c r="D14" s="706"/>
      <c r="E14" s="706"/>
      <c r="F14" s="705"/>
      <c r="G14" s="731"/>
      <c r="I14" s="703"/>
    </row>
    <row r="15" spans="2:10" ht="19.5">
      <c r="B15" s="708">
        <v>5</v>
      </c>
      <c r="C15" s="712" t="s">
        <v>116</v>
      </c>
      <c r="D15" s="706"/>
      <c r="E15" s="706"/>
      <c r="F15" s="705"/>
      <c r="G15" s="704"/>
      <c r="I15" s="703"/>
    </row>
    <row r="16" spans="2:10" ht="19.5">
      <c r="B16" s="708"/>
      <c r="C16" s="1153" t="s">
        <v>692</v>
      </c>
      <c r="D16" s="1154"/>
      <c r="E16" s="1154"/>
      <c r="F16" s="1155"/>
      <c r="G16" s="731"/>
      <c r="I16" s="703"/>
    </row>
    <row r="17" spans="2:9" ht="19.5">
      <c r="B17" s="708"/>
      <c r="C17" s="707"/>
      <c r="D17" s="706"/>
      <c r="E17" s="706"/>
      <c r="F17" s="705"/>
      <c r="G17" s="731"/>
      <c r="I17" s="703"/>
    </row>
    <row r="18" spans="2:9" ht="19.5">
      <c r="B18" s="702"/>
      <c r="C18" s="1148" t="s">
        <v>687</v>
      </c>
      <c r="D18" s="1149"/>
      <c r="E18" s="1149"/>
      <c r="F18" s="1150"/>
      <c r="G18" s="701"/>
      <c r="H18" s="700"/>
      <c r="I18" s="730"/>
    </row>
    <row r="20" spans="2:9">
      <c r="G20" s="729"/>
    </row>
    <row r="48" spans="4:4">
      <c r="D48" s="698" t="s">
        <v>243</v>
      </c>
    </row>
    <row r="52" spans="4:4">
      <c r="D52" s="698" t="s">
        <v>242</v>
      </c>
    </row>
  </sheetData>
  <mergeCells count="6">
    <mergeCell ref="C18:F18"/>
    <mergeCell ref="B1:G1"/>
    <mergeCell ref="B2:G2"/>
    <mergeCell ref="C5:F5"/>
    <mergeCell ref="C12:F12"/>
    <mergeCell ref="C16:F16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N42"/>
  <sheetViews>
    <sheetView tabSelected="1" view="pageBreakPreview" zoomScale="70" zoomScaleNormal="80" zoomScaleSheetLayoutView="70" workbookViewId="0">
      <selection activeCell="G11" sqref="G11"/>
    </sheetView>
  </sheetViews>
  <sheetFormatPr defaultColWidth="8.81640625" defaultRowHeight="20.100000000000001" customHeight="1" outlineLevelCol="1"/>
  <cols>
    <col min="1" max="1" width="2.81640625" style="520" customWidth="1"/>
    <col min="2" max="2" width="10.81640625" style="520" customWidth="1"/>
    <col min="3" max="3" width="3.81640625" style="520" customWidth="1"/>
    <col min="4" max="4" width="9.81640625" style="520" customWidth="1"/>
    <col min="5" max="5" width="3.81640625" style="520" customWidth="1"/>
    <col min="6" max="6" width="50.81640625" style="520" customWidth="1"/>
    <col min="7" max="8" width="10.81640625" style="521" customWidth="1"/>
    <col min="9" max="9" width="16.81640625" style="520" customWidth="1" outlineLevel="1"/>
    <col min="10" max="10" width="16.81640625" style="520" customWidth="1"/>
    <col min="11" max="11" width="8.81640625" style="520" customWidth="1"/>
    <col min="12" max="12" width="18.81640625" style="521" customWidth="1"/>
    <col min="13" max="13" width="18.81640625" style="520" customWidth="1"/>
    <col min="14" max="17" width="10.81640625" style="520" customWidth="1"/>
    <col min="18" max="16384" width="8.81640625" style="520"/>
  </cols>
  <sheetData>
    <row r="1" spans="2:12" ht="20.100000000000001" customHeight="1">
      <c r="B1" s="1104" t="s">
        <v>436</v>
      </c>
      <c r="C1" s="1104"/>
      <c r="D1" s="1104"/>
      <c r="E1" s="1104"/>
      <c r="F1" s="1104"/>
      <c r="G1" s="1104"/>
      <c r="H1" s="1104"/>
      <c r="I1" s="1104"/>
      <c r="J1" s="1104"/>
    </row>
    <row r="2" spans="2:12" ht="20.100000000000001" customHeight="1">
      <c r="B2" s="1105" t="s">
        <v>100</v>
      </c>
      <c r="C2" s="1105"/>
      <c r="D2" s="1105"/>
      <c r="E2" s="1105"/>
      <c r="F2" s="1105"/>
      <c r="G2" s="1105"/>
      <c r="H2" s="1105"/>
      <c r="I2" s="1105"/>
      <c r="J2" s="1105"/>
    </row>
    <row r="3" spans="2:12" ht="20.100000000000001" customHeight="1">
      <c r="B3" s="1104" t="s">
        <v>718</v>
      </c>
      <c r="C3" s="1104"/>
      <c r="D3" s="1104"/>
      <c r="E3" s="1104"/>
      <c r="F3" s="1104"/>
      <c r="G3" s="1104"/>
      <c r="H3" s="1104"/>
      <c r="I3" s="1104"/>
      <c r="J3" s="1104"/>
    </row>
    <row r="4" spans="2:12" ht="20.100000000000001" customHeight="1">
      <c r="B4" s="1107" t="s">
        <v>345</v>
      </c>
      <c r="C4" s="1110" t="s">
        <v>106</v>
      </c>
      <c r="D4" s="1111"/>
      <c r="E4" s="1111"/>
      <c r="F4" s="1112"/>
      <c r="G4" s="1110" t="s">
        <v>107</v>
      </c>
      <c r="H4" s="1112"/>
      <c r="I4" s="1156" t="s">
        <v>91</v>
      </c>
      <c r="J4" s="697" t="s">
        <v>336</v>
      </c>
    </row>
    <row r="5" spans="2:12" ht="20.100000000000001" customHeight="1">
      <c r="B5" s="1108"/>
      <c r="C5" s="1113"/>
      <c r="D5" s="1114"/>
      <c r="E5" s="1114"/>
      <c r="F5" s="1115"/>
      <c r="G5" s="1116"/>
      <c r="H5" s="1118"/>
      <c r="I5" s="1157"/>
      <c r="J5" s="728" t="s">
        <v>92</v>
      </c>
    </row>
    <row r="6" spans="2:12" ht="20.100000000000001" customHeight="1">
      <c r="B6" s="1109"/>
      <c r="C6" s="1116"/>
      <c r="D6" s="1117"/>
      <c r="E6" s="1117"/>
      <c r="F6" s="1118"/>
      <c r="G6" s="522" t="s">
        <v>89</v>
      </c>
      <c r="H6" s="522" t="s">
        <v>90</v>
      </c>
      <c r="I6" s="566" t="s">
        <v>99</v>
      </c>
      <c r="J6" s="727" t="s">
        <v>99</v>
      </c>
    </row>
    <row r="7" spans="2:12" ht="20.100000000000001" customHeight="1">
      <c r="B7" s="560"/>
      <c r="C7" s="740" t="s">
        <v>708</v>
      </c>
      <c r="D7" s="739"/>
      <c r="E7" s="738"/>
      <c r="F7" s="737"/>
      <c r="G7" s="736"/>
      <c r="H7" s="735"/>
      <c r="I7" s="981" t="e">
        <f>#REF!</f>
        <v>#REF!</v>
      </c>
      <c r="J7" s="560"/>
    </row>
    <row r="8" spans="2:12" ht="20.100000000000001" customHeight="1">
      <c r="B8" s="556"/>
      <c r="C8" s="568" t="s">
        <v>259</v>
      </c>
      <c r="F8" s="569"/>
      <c r="G8" s="560"/>
      <c r="H8" s="560"/>
      <c r="I8" s="556"/>
      <c r="J8" s="556"/>
    </row>
    <row r="9" spans="2:12" ht="20.100000000000001" customHeight="1">
      <c r="B9" s="708" t="s">
        <v>266</v>
      </c>
      <c r="C9" s="570" t="s">
        <v>109</v>
      </c>
      <c r="D9" s="571"/>
      <c r="E9" s="571"/>
      <c r="F9" s="569"/>
      <c r="G9" s="560" t="s">
        <v>95</v>
      </c>
      <c r="H9" s="584">
        <v>95</v>
      </c>
      <c r="I9" s="573"/>
      <c r="J9" s="573"/>
      <c r="L9" s="733"/>
    </row>
    <row r="10" spans="2:12" ht="20.100000000000001" customHeight="1">
      <c r="B10" s="708" t="s">
        <v>267</v>
      </c>
      <c r="C10" s="570" t="s">
        <v>110</v>
      </c>
      <c r="F10" s="569"/>
      <c r="G10" s="560" t="s">
        <v>97</v>
      </c>
      <c r="H10" s="584">
        <v>20</v>
      </c>
      <c r="I10" s="573"/>
      <c r="J10" s="573"/>
      <c r="L10" s="733"/>
    </row>
    <row r="11" spans="2:12" ht="20.100000000000001" customHeight="1">
      <c r="B11" s="560"/>
      <c r="C11" s="1092" t="s">
        <v>128</v>
      </c>
      <c r="D11" s="1093"/>
      <c r="E11" s="1093"/>
      <c r="F11" s="1094"/>
      <c r="G11" s="560"/>
      <c r="H11" s="708"/>
      <c r="I11" s="244"/>
      <c r="J11" s="561"/>
    </row>
    <row r="12" spans="2:12" ht="20.100000000000001" customHeight="1">
      <c r="B12" s="560"/>
      <c r="C12" s="570"/>
      <c r="D12" s="521"/>
      <c r="E12" s="575"/>
      <c r="F12" s="576"/>
      <c r="G12" s="560"/>
      <c r="H12" s="708"/>
      <c r="I12" s="244"/>
      <c r="J12" s="556"/>
    </row>
    <row r="13" spans="2:12" ht="20.100000000000001" customHeight="1">
      <c r="B13" s="560"/>
      <c r="C13" s="568" t="s">
        <v>477</v>
      </c>
      <c r="D13" s="521"/>
      <c r="E13" s="575"/>
      <c r="F13" s="576"/>
      <c r="G13" s="560"/>
      <c r="H13" s="708"/>
      <c r="I13" s="244"/>
      <c r="J13" s="556"/>
    </row>
    <row r="14" spans="2:12" ht="20.100000000000001" customHeight="1">
      <c r="B14" s="560" t="s">
        <v>478</v>
      </c>
      <c r="C14" s="570" t="s">
        <v>111</v>
      </c>
      <c r="D14" s="575"/>
      <c r="E14" s="575"/>
      <c r="F14" s="576"/>
      <c r="G14" s="560" t="s">
        <v>97</v>
      </c>
      <c r="H14" s="572">
        <v>110</v>
      </c>
      <c r="I14" s="573"/>
      <c r="J14" s="573"/>
      <c r="L14" s="733"/>
    </row>
    <row r="15" spans="2:12" ht="20.100000000000001" customHeight="1">
      <c r="B15" s="560"/>
      <c r="C15" s="1092" t="s">
        <v>480</v>
      </c>
      <c r="D15" s="1093"/>
      <c r="E15" s="1093"/>
      <c r="F15" s="1094"/>
      <c r="G15" s="560"/>
      <c r="H15" s="708"/>
      <c r="I15" s="244"/>
      <c r="J15" s="561"/>
    </row>
    <row r="16" spans="2:12" ht="20.100000000000001" customHeight="1">
      <c r="B16" s="560"/>
      <c r="C16" s="570"/>
      <c r="D16" s="577"/>
      <c r="F16" s="569"/>
      <c r="G16" s="560"/>
      <c r="H16" s="708"/>
      <c r="I16" s="244"/>
      <c r="J16" s="556"/>
    </row>
    <row r="17" spans="2:13" ht="20.100000000000001" customHeight="1">
      <c r="B17" s="560"/>
      <c r="C17" s="568" t="s">
        <v>481</v>
      </c>
      <c r="D17" s="578"/>
      <c r="E17" s="578"/>
      <c r="F17" s="579"/>
      <c r="G17" s="560"/>
      <c r="H17" s="708"/>
      <c r="I17" s="244"/>
      <c r="J17" s="556"/>
    </row>
    <row r="18" spans="2:13" ht="20.100000000000001" customHeight="1">
      <c r="B18" s="560" t="s">
        <v>482</v>
      </c>
      <c r="C18" s="570" t="s">
        <v>185</v>
      </c>
      <c r="D18" s="577"/>
      <c r="F18" s="569"/>
      <c r="G18" s="560" t="s">
        <v>97</v>
      </c>
      <c r="H18" s="734">
        <v>35</v>
      </c>
      <c r="I18" s="573"/>
      <c r="J18" s="573"/>
      <c r="L18" s="733"/>
    </row>
    <row r="19" spans="2:13" ht="20.100000000000001" customHeight="1">
      <c r="B19" s="560" t="s">
        <v>507</v>
      </c>
      <c r="C19" s="570" t="s">
        <v>307</v>
      </c>
      <c r="D19" s="577"/>
      <c r="F19" s="569"/>
      <c r="G19" s="560" t="s">
        <v>97</v>
      </c>
      <c r="H19" s="734">
        <v>5</v>
      </c>
      <c r="I19" s="573"/>
      <c r="J19" s="573"/>
      <c r="L19" s="733"/>
    </row>
    <row r="20" spans="2:13" ht="20.100000000000001" customHeight="1">
      <c r="B20" s="560"/>
      <c r="C20" s="1092" t="s">
        <v>117</v>
      </c>
      <c r="D20" s="1093"/>
      <c r="E20" s="1093"/>
      <c r="F20" s="1094"/>
      <c r="G20" s="560"/>
      <c r="H20" s="708"/>
      <c r="I20" s="244"/>
      <c r="J20" s="561"/>
    </row>
    <row r="21" spans="2:13" ht="20.100000000000001" customHeight="1">
      <c r="B21" s="560"/>
      <c r="C21" s="557"/>
      <c r="D21" s="558"/>
      <c r="E21" s="558"/>
      <c r="F21" s="559"/>
      <c r="G21" s="560"/>
      <c r="H21" s="708"/>
      <c r="I21" s="244"/>
      <c r="J21" s="561"/>
    </row>
    <row r="22" spans="2:13" ht="20.100000000000001" customHeight="1">
      <c r="B22" s="560"/>
      <c r="C22" s="568" t="s">
        <v>488</v>
      </c>
      <c r="D22" s="521"/>
      <c r="F22" s="569"/>
      <c r="G22" s="560"/>
      <c r="H22" s="708"/>
      <c r="I22" s="244"/>
      <c r="J22" s="556"/>
      <c r="L22" s="575"/>
    </row>
    <row r="23" spans="2:13" ht="20.100000000000001" customHeight="1">
      <c r="B23" s="580" t="s">
        <v>489</v>
      </c>
      <c r="C23" s="520" t="s">
        <v>567</v>
      </c>
      <c r="F23" s="582"/>
      <c r="G23" s="560" t="s">
        <v>103</v>
      </c>
      <c r="H23" s="583">
        <f>1.8*2*0.012*7850</f>
        <v>339.12</v>
      </c>
      <c r="I23" s="573"/>
      <c r="J23" s="573"/>
      <c r="L23" s="733"/>
    </row>
    <row r="24" spans="2:13" ht="20.100000000000001" customHeight="1">
      <c r="B24" s="580" t="s">
        <v>491</v>
      </c>
      <c r="C24" s="575" t="s">
        <v>312</v>
      </c>
      <c r="D24" s="575"/>
      <c r="E24" s="575"/>
      <c r="F24" s="576"/>
      <c r="G24" s="560" t="s">
        <v>94</v>
      </c>
      <c r="H24" s="584">
        <v>16</v>
      </c>
      <c r="I24" s="573"/>
      <c r="J24" s="573"/>
      <c r="L24" s="733"/>
    </row>
    <row r="25" spans="2:13" ht="20.100000000000001" customHeight="1">
      <c r="B25" s="583"/>
      <c r="C25" s="1092" t="s">
        <v>493</v>
      </c>
      <c r="D25" s="1093"/>
      <c r="E25" s="1093"/>
      <c r="F25" s="1094"/>
      <c r="G25" s="583"/>
      <c r="H25" s="584"/>
      <c r="I25" s="573"/>
      <c r="J25" s="561"/>
      <c r="L25" s="733"/>
      <c r="M25" s="980"/>
    </row>
    <row r="26" spans="2:13" ht="20.100000000000001" customHeight="1">
      <c r="B26" s="583"/>
      <c r="C26" s="557"/>
      <c r="D26" s="558"/>
      <c r="E26" s="558"/>
      <c r="F26" s="559"/>
      <c r="G26" s="583"/>
      <c r="H26" s="584"/>
      <c r="I26" s="573"/>
      <c r="J26" s="561"/>
      <c r="L26" s="733"/>
    </row>
    <row r="27" spans="2:13" ht="20.100000000000001" customHeight="1">
      <c r="B27" s="583"/>
      <c r="C27" s="918" t="s">
        <v>704</v>
      </c>
      <c r="D27" s="558"/>
      <c r="E27" s="558"/>
      <c r="F27" s="559"/>
      <c r="G27" s="583"/>
      <c r="H27" s="584"/>
      <c r="I27" s="976"/>
      <c r="J27" s="561"/>
      <c r="L27" s="733"/>
    </row>
    <row r="28" spans="2:13" ht="20.100000000000001" customHeight="1">
      <c r="B28" s="583"/>
      <c r="C28" s="934" t="s">
        <v>483</v>
      </c>
      <c r="D28" s="558"/>
      <c r="E28" s="558"/>
      <c r="F28" s="559"/>
      <c r="G28" s="583"/>
      <c r="H28" s="584"/>
      <c r="I28" s="944"/>
      <c r="J28" s="561"/>
      <c r="L28" s="733"/>
    </row>
    <row r="29" spans="2:13" ht="20.100000000000001" customHeight="1">
      <c r="B29" s="583" t="s">
        <v>484</v>
      </c>
      <c r="C29" s="933" t="s">
        <v>102</v>
      </c>
      <c r="D29" s="521"/>
      <c r="E29" s="521"/>
      <c r="F29" s="567"/>
      <c r="G29" s="583" t="s">
        <v>97</v>
      </c>
      <c r="H29" s="584">
        <v>5</v>
      </c>
      <c r="I29" s="573"/>
      <c r="J29" s="573"/>
      <c r="L29" s="733"/>
    </row>
    <row r="30" spans="2:13" ht="20.100000000000001" customHeight="1">
      <c r="B30" s="583" t="s">
        <v>485</v>
      </c>
      <c r="C30" s="933" t="s">
        <v>120</v>
      </c>
      <c r="D30" s="521"/>
      <c r="E30" s="521"/>
      <c r="F30" s="567"/>
      <c r="G30" s="583" t="s">
        <v>97</v>
      </c>
      <c r="H30" s="584">
        <v>35</v>
      </c>
      <c r="I30" s="573"/>
      <c r="J30" s="573"/>
      <c r="L30" s="733"/>
    </row>
    <row r="31" spans="2:13" ht="20.100000000000001" customHeight="1">
      <c r="B31" s="583" t="s">
        <v>486</v>
      </c>
      <c r="C31" s="933" t="s">
        <v>121</v>
      </c>
      <c r="D31" s="521"/>
      <c r="E31" s="521"/>
      <c r="F31" s="567"/>
      <c r="G31" s="583" t="s">
        <v>103</v>
      </c>
      <c r="H31" s="584">
        <v>2100</v>
      </c>
      <c r="I31" s="573"/>
      <c r="J31" s="573"/>
      <c r="L31" s="733"/>
    </row>
    <row r="32" spans="2:13" ht="20.100000000000001" customHeight="1">
      <c r="B32" s="583" t="s">
        <v>487</v>
      </c>
      <c r="C32" s="933" t="s">
        <v>318</v>
      </c>
      <c r="D32" s="521"/>
      <c r="E32" s="521"/>
      <c r="F32" s="567"/>
      <c r="G32" s="583" t="s">
        <v>94</v>
      </c>
      <c r="H32" s="584">
        <v>6</v>
      </c>
      <c r="I32" s="573"/>
      <c r="J32" s="573"/>
      <c r="L32" s="733"/>
    </row>
    <row r="33" spans="2:14" ht="20.100000000000001" customHeight="1">
      <c r="B33" s="583" t="s">
        <v>508</v>
      </c>
      <c r="C33" s="933" t="s">
        <v>319</v>
      </c>
      <c r="D33" s="521"/>
      <c r="E33" s="521"/>
      <c r="F33" s="567"/>
      <c r="G33" s="583" t="s">
        <v>94</v>
      </c>
      <c r="H33" s="584">
        <v>6</v>
      </c>
      <c r="I33" s="573"/>
      <c r="J33" s="573"/>
      <c r="L33" s="733"/>
      <c r="M33" s="819"/>
    </row>
    <row r="34" spans="2:14" ht="20.100000000000001" customHeight="1">
      <c r="B34" s="583"/>
      <c r="C34" s="1092" t="s">
        <v>112</v>
      </c>
      <c r="D34" s="1093"/>
      <c r="E34" s="1093"/>
      <c r="F34" s="1094"/>
      <c r="G34" s="583"/>
      <c r="H34" s="584"/>
      <c r="I34" s="573"/>
      <c r="J34" s="561"/>
      <c r="L34" s="733"/>
      <c r="M34" s="965"/>
    </row>
    <row r="35" spans="2:14" ht="20.100000000000001" customHeight="1">
      <c r="B35" s="583"/>
      <c r="C35" s="557"/>
      <c r="D35" s="558"/>
      <c r="E35" s="558"/>
      <c r="F35" s="559"/>
      <c r="G35" s="583"/>
      <c r="H35" s="584"/>
      <c r="I35" s="573"/>
      <c r="J35" s="561"/>
      <c r="L35" s="733"/>
    </row>
    <row r="36" spans="2:14" ht="20.100000000000001" customHeight="1">
      <c r="B36" s="585"/>
      <c r="C36" s="1095" t="s">
        <v>366</v>
      </c>
      <c r="D36" s="1096"/>
      <c r="E36" s="1096"/>
      <c r="F36" s="1097"/>
      <c r="G36" s="563"/>
      <c r="H36" s="563"/>
      <c r="I36" s="563"/>
      <c r="J36" s="564"/>
      <c r="L36" s="733"/>
      <c r="M36" s="819"/>
      <c r="N36" s="810"/>
    </row>
    <row r="40" spans="2:14" ht="20.100000000000001" customHeight="1">
      <c r="B40" s="536"/>
      <c r="C40" s="575"/>
      <c r="D40" s="575"/>
      <c r="I40" s="266"/>
      <c r="J40" s="266"/>
    </row>
    <row r="42" spans="2:14" ht="20.100000000000001" customHeight="1">
      <c r="B42" s="521"/>
      <c r="D42" s="577"/>
      <c r="I42" s="266"/>
      <c r="J42" s="266"/>
    </row>
  </sheetData>
  <mergeCells count="13">
    <mergeCell ref="C36:F36"/>
    <mergeCell ref="C11:F11"/>
    <mergeCell ref="C15:F15"/>
    <mergeCell ref="C20:F20"/>
    <mergeCell ref="C25:F25"/>
    <mergeCell ref="C34:F34"/>
    <mergeCell ref="B1:J1"/>
    <mergeCell ref="B2:J2"/>
    <mergeCell ref="B3:J3"/>
    <mergeCell ref="B4:B6"/>
    <mergeCell ref="C4:F6"/>
    <mergeCell ref="G4:H5"/>
    <mergeCell ref="I4:I5"/>
  </mergeCells>
  <printOptions horizontalCentered="1"/>
  <pageMargins left="0.25" right="0.25" top="0.75" bottom="0.75" header="0.3" footer="0.3"/>
  <pageSetup paperSize="9" scale="53" fitToHeight="0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7"/>
  <sheetViews>
    <sheetView tabSelected="1" view="pageBreakPreview" topLeftCell="A2" zoomScaleNormal="80" zoomScaleSheetLayoutView="100" workbookViewId="0">
      <selection activeCell="G11" sqref="G11"/>
    </sheetView>
  </sheetViews>
  <sheetFormatPr defaultColWidth="9.36328125" defaultRowHeight="18.75"/>
  <cols>
    <col min="1" max="1" width="2.81640625" style="698" customWidth="1"/>
    <col min="2" max="2" width="12.81640625" style="698" customWidth="1"/>
    <col min="3" max="5" width="2.81640625" style="698" customWidth="1"/>
    <col min="6" max="6" width="75.81640625" style="698" customWidth="1"/>
    <col min="7" max="7" width="30.81640625" style="698" customWidth="1"/>
    <col min="8" max="8" width="9.36328125" style="698"/>
    <col min="9" max="9" width="18.81640625" style="698" customWidth="1"/>
    <col min="10" max="16356" width="9.36328125" style="698"/>
    <col min="16357" max="16357" width="8.81640625" style="698" customWidth="1"/>
    <col min="16358" max="16359" width="9.36328125" style="698"/>
    <col min="16360" max="16360" width="8.81640625" style="698" customWidth="1"/>
    <col min="16361" max="16384" width="9.36328125" style="698"/>
  </cols>
  <sheetData>
    <row r="1" spans="2:9" ht="22.7" hidden="1" customHeight="1">
      <c r="B1" s="1151" t="s">
        <v>352</v>
      </c>
      <c r="C1" s="1151"/>
      <c r="D1" s="1151"/>
      <c r="E1" s="1151"/>
      <c r="F1" s="1151"/>
      <c r="G1" s="1151"/>
      <c r="I1" s="700" t="s">
        <v>347</v>
      </c>
    </row>
    <row r="2" spans="2:9" ht="19.5">
      <c r="B2" s="1104" t="s">
        <v>436</v>
      </c>
      <c r="C2" s="1104"/>
      <c r="D2" s="1104"/>
      <c r="E2" s="1104"/>
      <c r="F2" s="1104"/>
      <c r="G2" s="1104"/>
      <c r="H2" s="1104"/>
      <c r="I2" s="700"/>
    </row>
    <row r="3" spans="2:9" ht="19.5">
      <c r="B3" s="1152" t="s">
        <v>718</v>
      </c>
      <c r="C3" s="1152"/>
      <c r="D3" s="1152"/>
      <c r="E3" s="1152"/>
      <c r="F3" s="1152"/>
      <c r="G3" s="1152"/>
      <c r="H3" s="732"/>
    </row>
    <row r="4" spans="2:9" ht="19.5">
      <c r="B4" s="732" t="s">
        <v>572</v>
      </c>
      <c r="C4" s="732"/>
      <c r="D4" s="732"/>
      <c r="E4" s="732"/>
      <c r="F4" s="732"/>
      <c r="G4" s="732"/>
    </row>
    <row r="5" spans="2:9" ht="19.5">
      <c r="B5" s="721" t="s">
        <v>113</v>
      </c>
      <c r="C5" s="1148" t="s">
        <v>114</v>
      </c>
      <c r="D5" s="1149"/>
      <c r="E5" s="1149"/>
      <c r="F5" s="1150"/>
      <c r="G5" s="721" t="s">
        <v>108</v>
      </c>
    </row>
    <row r="6" spans="2:9" ht="5.0999999999999996" customHeight="1">
      <c r="B6" s="717"/>
      <c r="C6" s="720"/>
      <c r="D6" s="719"/>
      <c r="E6" s="719"/>
      <c r="F6" s="718"/>
      <c r="G6" s="717"/>
    </row>
    <row r="7" spans="2:9" ht="19.5">
      <c r="B7" s="716"/>
      <c r="C7" s="744" t="s">
        <v>337</v>
      </c>
      <c r="F7" s="710"/>
      <c r="G7" s="708"/>
    </row>
    <row r="8" spans="2:9" ht="19.5">
      <c r="B8" s="716"/>
      <c r="C8" s="715"/>
      <c r="F8" s="710"/>
      <c r="G8" s="708"/>
    </row>
    <row r="9" spans="2:9">
      <c r="B9" s="708">
        <v>14</v>
      </c>
      <c r="C9" s="587" t="s">
        <v>509</v>
      </c>
      <c r="D9" s="700"/>
      <c r="F9" s="710"/>
      <c r="G9" s="742"/>
      <c r="I9" s="709"/>
    </row>
    <row r="10" spans="2:9">
      <c r="B10" s="708"/>
      <c r="C10" s="587"/>
      <c r="D10" s="700"/>
      <c r="F10" s="710"/>
      <c r="G10" s="742"/>
      <c r="I10" s="709"/>
    </row>
    <row r="11" spans="2:9" ht="19.5">
      <c r="B11" s="708"/>
      <c r="C11" s="1153" t="s">
        <v>568</v>
      </c>
      <c r="D11" s="1154"/>
      <c r="E11" s="1154"/>
      <c r="F11" s="1155"/>
      <c r="G11" s="743"/>
      <c r="I11" s="709"/>
    </row>
    <row r="12" spans="2:9">
      <c r="B12" s="708"/>
      <c r="C12" s="587"/>
      <c r="D12" s="700"/>
      <c r="F12" s="710"/>
      <c r="G12" s="742"/>
      <c r="I12" s="709"/>
    </row>
    <row r="13" spans="2:9" ht="19.5">
      <c r="B13" s="702"/>
      <c r="C13" s="1148" t="s">
        <v>365</v>
      </c>
      <c r="D13" s="1149"/>
      <c r="E13" s="1149"/>
      <c r="F13" s="1150"/>
      <c r="G13" s="741"/>
      <c r="H13" s="700"/>
      <c r="I13" s="699"/>
    </row>
    <row r="107" spans="4:4">
      <c r="D107" s="698" t="s">
        <v>271</v>
      </c>
    </row>
  </sheetData>
  <mergeCells count="6">
    <mergeCell ref="B1:G1"/>
    <mergeCell ref="C5:F5"/>
    <mergeCell ref="C13:F13"/>
    <mergeCell ref="B3:G3"/>
    <mergeCell ref="C11:F11"/>
    <mergeCell ref="B2:H2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N128"/>
  <sheetViews>
    <sheetView tabSelected="1" view="pageBreakPreview" zoomScale="85" zoomScaleNormal="80" zoomScaleSheetLayoutView="85" workbookViewId="0">
      <selection activeCell="G11" sqref="G11"/>
    </sheetView>
  </sheetViews>
  <sheetFormatPr defaultColWidth="8.81640625" defaultRowHeight="18.75" outlineLevelCol="1"/>
  <cols>
    <col min="1" max="1" width="2.81640625" style="586" customWidth="1"/>
    <col min="2" max="2" width="10.81640625" style="586" customWidth="1"/>
    <col min="3" max="3" width="3.81640625" style="586" customWidth="1"/>
    <col min="4" max="4" width="9.81640625" style="586" customWidth="1"/>
    <col min="5" max="5" width="3.81640625" style="586" customWidth="1"/>
    <col min="6" max="6" width="32.36328125" style="586" customWidth="1"/>
    <col min="7" max="7" width="10.81640625" style="586" customWidth="1"/>
    <col min="8" max="8" width="12.1796875" style="586" customWidth="1"/>
    <col min="9" max="9" width="16.81640625" style="586" customWidth="1" outlineLevel="1"/>
    <col min="10" max="10" width="16.81640625" style="586" customWidth="1"/>
    <col min="11" max="11" width="8.81640625" style="698" customWidth="1"/>
    <col min="12" max="12" width="18.81640625" style="745" customWidth="1"/>
    <col min="13" max="13" width="18.81640625" style="586" customWidth="1"/>
    <col min="14" max="15" width="10.81640625" style="586" customWidth="1"/>
    <col min="16" max="16384" width="8.81640625" style="586"/>
  </cols>
  <sheetData>
    <row r="1" spans="2:12" s="698" customFormat="1" ht="19.5">
      <c r="B1" s="1104" t="s">
        <v>436</v>
      </c>
      <c r="C1" s="1104"/>
      <c r="D1" s="1104"/>
      <c r="E1" s="1104"/>
      <c r="F1" s="1104"/>
      <c r="G1" s="1104"/>
      <c r="H1" s="1104"/>
      <c r="I1" s="1104"/>
      <c r="J1" s="1104"/>
      <c r="L1" s="700"/>
    </row>
    <row r="2" spans="2:12" s="698" customFormat="1" ht="19.5">
      <c r="B2" s="1152" t="s">
        <v>100</v>
      </c>
      <c r="C2" s="1152"/>
      <c r="D2" s="1152"/>
      <c r="E2" s="1152"/>
      <c r="F2" s="1152"/>
      <c r="G2" s="1152"/>
      <c r="H2" s="1152"/>
      <c r="I2" s="1152"/>
      <c r="J2" s="1152"/>
      <c r="L2" s="700"/>
    </row>
    <row r="3" spans="2:12" s="698" customFormat="1" ht="19.5">
      <c r="B3" s="1151" t="s">
        <v>718</v>
      </c>
      <c r="C3" s="1151"/>
      <c r="D3" s="1151"/>
      <c r="E3" s="1151"/>
      <c r="F3" s="1151"/>
      <c r="G3" s="1151"/>
      <c r="H3" s="1151"/>
      <c r="I3" s="1151"/>
      <c r="J3" s="1151"/>
      <c r="L3" s="700"/>
    </row>
    <row r="4" spans="2:12" s="698" customFormat="1" ht="10.15" customHeight="1">
      <c r="B4" s="700"/>
      <c r="C4" s="700"/>
      <c r="D4" s="700"/>
      <c r="E4" s="700"/>
      <c r="F4" s="700"/>
      <c r="G4" s="700"/>
      <c r="H4" s="700"/>
      <c r="I4" s="700"/>
      <c r="J4" s="700"/>
      <c r="L4" s="700"/>
    </row>
    <row r="5" spans="2:12" s="698" customFormat="1" ht="21.95" customHeight="1">
      <c r="B5" s="1159" t="s">
        <v>345</v>
      </c>
      <c r="C5" s="1162" t="s">
        <v>106</v>
      </c>
      <c r="D5" s="1163"/>
      <c r="E5" s="1163"/>
      <c r="F5" s="1164"/>
      <c r="G5" s="1162" t="s">
        <v>107</v>
      </c>
      <c r="H5" s="1164"/>
      <c r="I5" s="1146" t="s">
        <v>91</v>
      </c>
      <c r="J5" s="763" t="s">
        <v>336</v>
      </c>
      <c r="L5" s="700"/>
    </row>
    <row r="6" spans="2:12" s="698" customFormat="1" ht="21.6" customHeight="1">
      <c r="B6" s="1160"/>
      <c r="C6" s="1165"/>
      <c r="D6" s="1166"/>
      <c r="E6" s="1166"/>
      <c r="F6" s="1167"/>
      <c r="G6" s="1168"/>
      <c r="H6" s="1170"/>
      <c r="I6" s="1174"/>
      <c r="J6" s="762" t="s">
        <v>92</v>
      </c>
      <c r="L6" s="700"/>
    </row>
    <row r="7" spans="2:12" s="698" customFormat="1" ht="21.95" customHeight="1">
      <c r="B7" s="1161"/>
      <c r="C7" s="1168"/>
      <c r="D7" s="1169"/>
      <c r="E7" s="1169"/>
      <c r="F7" s="1170"/>
      <c r="G7" s="721" t="s">
        <v>89</v>
      </c>
      <c r="H7" s="721" t="s">
        <v>90</v>
      </c>
      <c r="I7" s="694" t="s">
        <v>99</v>
      </c>
      <c r="J7" s="761" t="s">
        <v>99</v>
      </c>
      <c r="L7" s="700"/>
    </row>
    <row r="8" spans="2:12" ht="5.0999999999999996" customHeight="1">
      <c r="B8" s="708"/>
      <c r="C8" s="744" t="s">
        <v>337</v>
      </c>
      <c r="D8" s="700"/>
      <c r="E8" s="700"/>
      <c r="F8" s="760"/>
      <c r="G8" s="708"/>
      <c r="H8" s="708"/>
      <c r="I8" s="717"/>
      <c r="J8" s="717"/>
    </row>
    <row r="9" spans="2:12" ht="19.5">
      <c r="B9" s="708"/>
      <c r="C9" s="740" t="s">
        <v>707</v>
      </c>
      <c r="D9" s="700"/>
      <c r="E9" s="700"/>
      <c r="F9" s="760"/>
      <c r="G9" s="708"/>
      <c r="H9" s="708"/>
      <c r="I9" s="979" t="e">
        <f>#REF!</f>
        <v>#REF!</v>
      </c>
      <c r="J9" s="708"/>
    </row>
    <row r="10" spans="2:12" ht="19.5">
      <c r="B10" s="759"/>
      <c r="C10" s="746" t="s">
        <v>509</v>
      </c>
      <c r="D10" s="746"/>
      <c r="E10" s="746"/>
      <c r="F10" s="758"/>
      <c r="G10" s="755"/>
      <c r="H10" s="757"/>
      <c r="I10" s="589"/>
      <c r="J10" s="756"/>
    </row>
    <row r="11" spans="2:12">
      <c r="B11" s="590"/>
      <c r="C11" s="587" t="s">
        <v>510</v>
      </c>
      <c r="E11" s="745"/>
      <c r="F11" s="755"/>
      <c r="G11" s="588"/>
      <c r="H11" s="589"/>
      <c r="I11" s="754"/>
      <c r="J11" s="754"/>
    </row>
    <row r="12" spans="2:12">
      <c r="B12" s="590" t="s">
        <v>554</v>
      </c>
      <c r="C12" s="1171" t="s">
        <v>553</v>
      </c>
      <c r="D12" s="1172"/>
      <c r="E12" s="1172"/>
      <c r="F12" s="1173"/>
      <c r="G12" s="588" t="s">
        <v>364</v>
      </c>
      <c r="H12" s="493">
        <f>(320*7)</f>
        <v>2240</v>
      </c>
      <c r="I12" s="754"/>
      <c r="J12" s="753"/>
      <c r="L12" s="591"/>
    </row>
    <row r="13" spans="2:12">
      <c r="B13" s="590" t="s">
        <v>552</v>
      </c>
      <c r="C13" s="1171" t="s">
        <v>514</v>
      </c>
      <c r="D13" s="1172"/>
      <c r="E13" s="1172"/>
      <c r="F13" s="1173"/>
      <c r="G13" s="588"/>
      <c r="H13" s="401">
        <v>3</v>
      </c>
      <c r="I13" s="754"/>
      <c r="J13" s="753"/>
      <c r="L13" s="591"/>
    </row>
    <row r="14" spans="2:12">
      <c r="B14" s="590" t="s">
        <v>551</v>
      </c>
      <c r="C14" s="1171" t="s">
        <v>430</v>
      </c>
      <c r="D14" s="1172"/>
      <c r="E14" s="1172"/>
      <c r="F14" s="1173"/>
      <c r="G14" s="588" t="s">
        <v>214</v>
      </c>
      <c r="H14" s="401">
        <v>12</v>
      </c>
      <c r="I14" s="754"/>
      <c r="J14" s="753"/>
      <c r="L14" s="591"/>
    </row>
    <row r="15" spans="2:12">
      <c r="B15" s="590" t="s">
        <v>550</v>
      </c>
      <c r="C15" s="1171" t="s">
        <v>549</v>
      </c>
      <c r="D15" s="1172"/>
      <c r="E15" s="1172"/>
      <c r="F15" s="1173"/>
      <c r="G15" s="588" t="s">
        <v>214</v>
      </c>
      <c r="H15" s="401">
        <v>12</v>
      </c>
      <c r="I15" s="754"/>
      <c r="J15" s="753"/>
      <c r="L15" s="591"/>
    </row>
    <row r="16" spans="2:12" ht="19.5">
      <c r="B16" s="589"/>
      <c r="C16" s="707"/>
      <c r="D16" s="706"/>
      <c r="E16" s="706"/>
      <c r="F16" s="705"/>
      <c r="G16" s="752"/>
      <c r="H16" s="589"/>
      <c r="I16" s="304"/>
      <c r="J16" s="305"/>
    </row>
    <row r="17" spans="2:14" ht="19.5">
      <c r="B17" s="751"/>
      <c r="C17" s="1158" t="s">
        <v>365</v>
      </c>
      <c r="D17" s="1158"/>
      <c r="E17" s="1158"/>
      <c r="F17" s="1158"/>
      <c r="G17" s="721"/>
      <c r="H17" s="751"/>
      <c r="I17" s="750"/>
      <c r="J17" s="749"/>
      <c r="K17" s="700"/>
      <c r="L17" s="748"/>
      <c r="M17" s="811"/>
      <c r="N17" s="811"/>
    </row>
    <row r="18" spans="2:14">
      <c r="B18" s="745"/>
      <c r="E18" s="745"/>
      <c r="I18" s="745"/>
      <c r="J18" s="745"/>
    </row>
    <row r="19" spans="2:14">
      <c r="B19" s="745"/>
      <c r="E19" s="745"/>
      <c r="I19" s="745"/>
      <c r="J19" s="745"/>
    </row>
    <row r="20" spans="2:14">
      <c r="B20" s="745"/>
      <c r="E20" s="745"/>
      <c r="I20" s="745"/>
      <c r="J20" s="745"/>
    </row>
    <row r="21" spans="2:14">
      <c r="B21" s="745"/>
      <c r="E21" s="745"/>
      <c r="I21" s="745"/>
      <c r="J21" s="745"/>
    </row>
    <row r="22" spans="2:14">
      <c r="B22" s="745"/>
      <c r="E22" s="745"/>
      <c r="I22" s="745"/>
      <c r="J22" s="745"/>
    </row>
    <row r="23" spans="2:14">
      <c r="B23" s="745"/>
      <c r="E23" s="745"/>
      <c r="I23" s="745"/>
      <c r="J23" s="745"/>
    </row>
    <row r="24" spans="2:14">
      <c r="B24" s="745"/>
      <c r="E24" s="745"/>
      <c r="I24" s="745"/>
      <c r="J24" s="745"/>
    </row>
    <row r="25" spans="2:14">
      <c r="B25" s="745"/>
      <c r="E25" s="745"/>
      <c r="I25" s="745"/>
      <c r="J25" s="745"/>
    </row>
    <row r="26" spans="2:14">
      <c r="B26" s="745"/>
      <c r="E26" s="745"/>
      <c r="I26" s="745"/>
      <c r="J26" s="745"/>
    </row>
    <row r="27" spans="2:14">
      <c r="B27" s="745"/>
      <c r="E27" s="745"/>
      <c r="I27" s="745"/>
      <c r="J27" s="745"/>
    </row>
    <row r="28" spans="2:14">
      <c r="B28" s="745"/>
      <c r="E28" s="745"/>
      <c r="I28" s="745"/>
      <c r="J28" s="745"/>
    </row>
    <row r="29" spans="2:14" ht="19.5">
      <c r="B29" s="747"/>
      <c r="D29" s="746"/>
      <c r="E29" s="746"/>
      <c r="I29" s="745"/>
      <c r="J29" s="745"/>
    </row>
    <row r="30" spans="2:14">
      <c r="B30" s="745"/>
      <c r="E30" s="745"/>
      <c r="I30" s="745"/>
      <c r="J30" s="745"/>
    </row>
    <row r="31" spans="2:14">
      <c r="B31" s="745"/>
      <c r="E31" s="745"/>
      <c r="I31" s="745"/>
      <c r="J31" s="745"/>
    </row>
    <row r="32" spans="2:14">
      <c r="B32" s="745"/>
      <c r="E32" s="745"/>
      <c r="I32" s="745"/>
      <c r="J32" s="745"/>
    </row>
    <row r="33" spans="2:10">
      <c r="B33" s="745"/>
      <c r="C33" s="745"/>
      <c r="E33" s="745"/>
      <c r="I33" s="745"/>
      <c r="J33" s="745"/>
    </row>
    <row r="34" spans="2:10">
      <c r="B34" s="745"/>
      <c r="C34" s="745"/>
      <c r="E34" s="745"/>
      <c r="I34" s="745"/>
      <c r="J34" s="745"/>
    </row>
    <row r="35" spans="2:10" ht="19.5">
      <c r="B35" s="747"/>
      <c r="D35" s="746"/>
      <c r="E35" s="746"/>
      <c r="I35" s="745"/>
      <c r="J35" s="745"/>
    </row>
    <row r="36" spans="2:10">
      <c r="B36" s="745"/>
      <c r="C36" s="745"/>
      <c r="E36" s="745"/>
      <c r="I36" s="745"/>
      <c r="J36" s="745"/>
    </row>
    <row r="38" spans="2:10" ht="19.5">
      <c r="B38" s="745"/>
      <c r="C38" s="706"/>
      <c r="D38" s="706"/>
      <c r="E38" s="706"/>
      <c r="F38" s="706"/>
      <c r="G38" s="706"/>
      <c r="H38" s="706"/>
      <c r="I38" s="745"/>
      <c r="J38" s="745"/>
    </row>
    <row r="58" spans="4:4">
      <c r="D58" s="586" t="s">
        <v>243</v>
      </c>
    </row>
    <row r="62" spans="4:4">
      <c r="D62" s="586" t="s">
        <v>242</v>
      </c>
    </row>
    <row r="128" spans="4:4">
      <c r="D128" s="586" t="s">
        <v>271</v>
      </c>
    </row>
  </sheetData>
  <mergeCells count="12">
    <mergeCell ref="C17:F17"/>
    <mergeCell ref="B1:J1"/>
    <mergeCell ref="B2:J2"/>
    <mergeCell ref="B3:J3"/>
    <mergeCell ref="B5:B7"/>
    <mergeCell ref="C5:F7"/>
    <mergeCell ref="G5:H6"/>
    <mergeCell ref="C12:F12"/>
    <mergeCell ref="C13:F13"/>
    <mergeCell ref="C14:F14"/>
    <mergeCell ref="C15:F15"/>
    <mergeCell ref="I5:I6"/>
  </mergeCells>
  <printOptions horizontalCentered="1"/>
  <pageMargins left="0.25" right="0.25" top="0.75" bottom="0.75" header="0.3" footer="0.3"/>
  <pageSetup paperSize="9" scale="61" fitToHeight="0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20"/>
  <sheetViews>
    <sheetView tabSelected="1" view="pageBreakPreview" topLeftCell="B13" zoomScale="85" zoomScaleNormal="80" zoomScaleSheetLayoutView="85" workbookViewId="0">
      <selection activeCell="G11" sqref="G11"/>
    </sheetView>
  </sheetViews>
  <sheetFormatPr defaultColWidth="10.6328125" defaultRowHeight="18.75" outlineLevelCol="1"/>
  <cols>
    <col min="1" max="1" width="8.81640625" style="604" hidden="1" customWidth="1" outlineLevel="1"/>
    <col min="2" max="2" width="12" style="604" bestFit="1" customWidth="1" collapsed="1"/>
    <col min="3" max="3" width="75.81640625" style="604" customWidth="1"/>
    <col min="4" max="4" width="25.81640625" style="604" customWidth="1"/>
    <col min="5" max="5" width="18.81640625" style="604" customWidth="1"/>
    <col min="6" max="16384" width="10.6328125" style="604"/>
  </cols>
  <sheetData>
    <row r="1" spans="2:4" ht="26.25">
      <c r="B1" s="622" t="s">
        <v>436</v>
      </c>
      <c r="C1" s="773"/>
      <c r="D1" s="622"/>
    </row>
    <row r="2" spans="2:4" ht="26.25">
      <c r="B2" s="622" t="s">
        <v>386</v>
      </c>
      <c r="C2" s="773"/>
      <c r="D2" s="622"/>
    </row>
    <row r="3" spans="2:4" ht="26.25">
      <c r="B3" s="622" t="s">
        <v>718</v>
      </c>
      <c r="C3" s="773"/>
      <c r="D3" s="622"/>
    </row>
    <row r="4" spans="2:4" ht="26.25">
      <c r="B4" s="622" t="s">
        <v>387</v>
      </c>
      <c r="C4" s="773"/>
      <c r="D4" s="622"/>
    </row>
    <row r="5" spans="2:4" ht="10.15" customHeight="1">
      <c r="B5" s="623"/>
      <c r="C5" s="623"/>
      <c r="D5" s="623"/>
    </row>
    <row r="6" spans="2:4" ht="24">
      <c r="B6" s="593" t="s">
        <v>465</v>
      </c>
      <c r="C6" s="1177" t="s">
        <v>106</v>
      </c>
      <c r="D6" s="593" t="s">
        <v>159</v>
      </c>
    </row>
    <row r="7" spans="2:4" ht="24">
      <c r="B7" s="772"/>
      <c r="C7" s="1178"/>
      <c r="D7" s="772" t="s">
        <v>99</v>
      </c>
    </row>
    <row r="8" spans="2:4" ht="10.15" customHeight="1">
      <c r="B8" s="593"/>
      <c r="C8" s="771"/>
      <c r="D8" s="593"/>
    </row>
    <row r="9" spans="2:4" ht="36">
      <c r="B9" s="999">
        <v>1</v>
      </c>
      <c r="C9" s="1000" t="s">
        <v>404</v>
      </c>
      <c r="D9" s="594"/>
    </row>
    <row r="10" spans="2:4" ht="36">
      <c r="B10" s="999">
        <v>2</v>
      </c>
      <c r="C10" s="1000" t="s">
        <v>516</v>
      </c>
      <c r="D10" s="595"/>
    </row>
    <row r="11" spans="2:4" ht="36">
      <c r="B11" s="999">
        <v>3</v>
      </c>
      <c r="C11" s="1000" t="s">
        <v>406</v>
      </c>
      <c r="D11" s="595"/>
    </row>
    <row r="12" spans="2:4" ht="36">
      <c r="B12" s="999">
        <v>4</v>
      </c>
      <c r="C12" s="1000" t="s">
        <v>407</v>
      </c>
      <c r="D12" s="595"/>
    </row>
    <row r="13" spans="2:4" ht="27.75" customHeight="1">
      <c r="B13" s="770"/>
      <c r="C13" s="769"/>
      <c r="D13" s="844"/>
    </row>
    <row r="14" spans="2:4" ht="19.5">
      <c r="B14" s="768"/>
      <c r="C14" s="767" t="s">
        <v>190</v>
      </c>
      <c r="D14" s="766"/>
    </row>
    <row r="15" spans="2:4" ht="19.5">
      <c r="B15" s="768"/>
      <c r="C15" s="767" t="s">
        <v>385</v>
      </c>
      <c r="D15" s="766"/>
    </row>
    <row r="16" spans="2:4" ht="19.5">
      <c r="B16" s="1175" t="s">
        <v>159</v>
      </c>
      <c r="C16" s="1176"/>
      <c r="D16" s="766"/>
    </row>
    <row r="17" spans="2:4">
      <c r="B17" s="391"/>
      <c r="C17" s="391"/>
      <c r="D17" s="623"/>
    </row>
    <row r="18" spans="2:4">
      <c r="B18" s="1005" t="s">
        <v>724</v>
      </c>
      <c r="C18" s="1005"/>
      <c r="D18" s="1004"/>
    </row>
    <row r="19" spans="2:4">
      <c r="B19" s="1076" t="s">
        <v>723</v>
      </c>
      <c r="C19" s="1077"/>
      <c r="D19" s="1077"/>
    </row>
    <row r="20" spans="2:4">
      <c r="B20" s="765"/>
      <c r="C20" s="764"/>
    </row>
  </sheetData>
  <mergeCells count="3">
    <mergeCell ref="B16:C16"/>
    <mergeCell ref="C6:C7"/>
    <mergeCell ref="B19:D19"/>
  </mergeCells>
  <printOptions horizontalCentered="1"/>
  <pageMargins left="0.25" right="0.25" top="0.75" bottom="0.75" header="0.3" footer="0.3"/>
  <pageSetup paperSize="9" scale="62" fitToHeight="0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24"/>
  <sheetViews>
    <sheetView tabSelected="1" view="pageBreakPreview" topLeftCell="B4" zoomScaleNormal="80" zoomScaleSheetLayoutView="100" workbookViewId="0">
      <selection activeCell="G11" sqref="G11"/>
    </sheetView>
  </sheetViews>
  <sheetFormatPr defaultColWidth="10.6328125" defaultRowHeight="18.75" outlineLevelCol="1"/>
  <cols>
    <col min="1" max="1" width="8.81640625" style="623" hidden="1" customWidth="1" outlineLevel="1"/>
    <col min="2" max="2" width="12" style="623" customWidth="1" collapsed="1"/>
    <col min="3" max="3" width="80.81640625" style="623" customWidth="1"/>
    <col min="4" max="5" width="2.81640625" style="623" customWidth="1"/>
    <col min="6" max="6" width="2.81640625" style="624" customWidth="1"/>
    <col min="7" max="7" width="20.81640625" style="624" customWidth="1"/>
    <col min="8" max="8" width="18.81640625" style="623" customWidth="1"/>
    <col min="9" max="16384" width="10.6328125" style="623"/>
  </cols>
  <sheetData>
    <row r="1" spans="2:7" ht="23.25">
      <c r="B1" s="622" t="str">
        <f>'Schedule 2 PL2'!B1</f>
        <v>โครงการไฟฟ้าพลังน้ำขนาดเล็กมากท้ายเขื่อนพลวง 2</v>
      </c>
      <c r="C1" s="791"/>
      <c r="D1" s="622"/>
      <c r="E1" s="622"/>
      <c r="F1" s="622"/>
      <c r="G1" s="622"/>
    </row>
    <row r="2" spans="2:7" ht="23.25">
      <c r="B2" s="622" t="str">
        <f>'Schedule 2 PL2'!B2</f>
        <v>ส่วนที่ 2</v>
      </c>
      <c r="C2" s="791"/>
      <c r="D2" s="622"/>
      <c r="E2" s="622"/>
      <c r="F2" s="622"/>
      <c r="G2" s="622"/>
    </row>
    <row r="3" spans="2:7" ht="23.25">
      <c r="B3" s="622" t="s">
        <v>718</v>
      </c>
      <c r="C3" s="791"/>
      <c r="D3" s="622"/>
      <c r="E3" s="622"/>
      <c r="F3" s="622"/>
      <c r="G3" s="622"/>
    </row>
    <row r="4" spans="2:7" ht="23.25">
      <c r="B4" s="622" t="str">
        <f>'Schedule 2 PL2'!B4</f>
        <v>ตารางแสดงปริมาณงานและราคา</v>
      </c>
      <c r="C4" s="791"/>
      <c r="D4" s="622"/>
      <c r="E4" s="622"/>
      <c r="F4" s="622"/>
      <c r="G4" s="622"/>
    </row>
    <row r="5" spans="2:7" ht="10.15" customHeight="1"/>
    <row r="6" spans="2:7" ht="24">
      <c r="B6" s="593" t="s">
        <v>465</v>
      </c>
      <c r="C6" s="1179" t="s">
        <v>106</v>
      </c>
      <c r="D6" s="1180"/>
      <c r="E6" s="1180"/>
      <c r="F6" s="1181"/>
      <c r="G6" s="593" t="s">
        <v>159</v>
      </c>
    </row>
    <row r="7" spans="2:7" ht="24">
      <c r="B7" s="772"/>
      <c r="C7" s="1182"/>
      <c r="D7" s="1183"/>
      <c r="E7" s="1183"/>
      <c r="F7" s="1184"/>
      <c r="G7" s="772" t="s">
        <v>99</v>
      </c>
    </row>
    <row r="8" spans="2:7" ht="10.15" customHeight="1">
      <c r="B8" s="593"/>
      <c r="C8" s="790"/>
      <c r="D8" s="789"/>
      <c r="E8" s="789"/>
      <c r="F8" s="788"/>
      <c r="G8" s="787"/>
    </row>
    <row r="9" spans="2:7" ht="36">
      <c r="B9" s="786">
        <v>1</v>
      </c>
      <c r="C9" s="782" t="s">
        <v>720</v>
      </c>
      <c r="D9" s="592"/>
      <c r="E9" s="592"/>
      <c r="F9" s="785"/>
      <c r="G9" s="784"/>
    </row>
    <row r="10" spans="2:7" ht="36">
      <c r="B10" s="786">
        <v>2</v>
      </c>
      <c r="C10" s="782" t="s">
        <v>521</v>
      </c>
      <c r="D10" s="592"/>
      <c r="E10" s="592"/>
      <c r="F10" s="785"/>
      <c r="G10" s="784"/>
    </row>
    <row r="11" spans="2:7" ht="36">
      <c r="B11" s="786">
        <v>3</v>
      </c>
      <c r="C11" s="782" t="s">
        <v>524</v>
      </c>
      <c r="D11" s="592"/>
      <c r="E11" s="592"/>
      <c r="F11" s="785"/>
      <c r="G11" s="784"/>
    </row>
    <row r="12" spans="2:7" ht="36">
      <c r="B12" s="786">
        <v>4</v>
      </c>
      <c r="C12" s="782" t="s">
        <v>527</v>
      </c>
      <c r="D12" s="592"/>
      <c r="E12" s="592"/>
      <c r="F12" s="785"/>
      <c r="G12" s="784"/>
    </row>
    <row r="13" spans="2:7" ht="36">
      <c r="B13" s="786">
        <v>5</v>
      </c>
      <c r="C13" s="782" t="s">
        <v>530</v>
      </c>
      <c r="D13" s="592"/>
      <c r="E13" s="592"/>
      <c r="F13" s="785"/>
      <c r="G13" s="784"/>
    </row>
    <row r="14" spans="2:7" ht="36">
      <c r="B14" s="786">
        <v>6</v>
      </c>
      <c r="C14" s="782" t="s">
        <v>543</v>
      </c>
      <c r="D14" s="592"/>
      <c r="E14" s="592"/>
      <c r="F14" s="785"/>
      <c r="G14" s="784"/>
    </row>
    <row r="15" spans="2:7">
      <c r="B15" s="783"/>
      <c r="C15" s="782"/>
      <c r="F15" s="781"/>
      <c r="G15" s="780"/>
    </row>
    <row r="16" spans="2:7">
      <c r="B16" s="783"/>
      <c r="C16" s="782"/>
      <c r="F16" s="781"/>
      <c r="G16" s="780"/>
    </row>
    <row r="17" spans="2:7">
      <c r="B17" s="783"/>
      <c r="C17" s="782"/>
      <c r="F17" s="781"/>
      <c r="G17" s="780"/>
    </row>
    <row r="18" spans="2:7">
      <c r="B18" s="783"/>
      <c r="C18" s="782"/>
      <c r="F18" s="781"/>
      <c r="G18" s="780"/>
    </row>
    <row r="19" spans="2:7">
      <c r="B19" s="783"/>
      <c r="C19" s="782"/>
      <c r="F19" s="781"/>
      <c r="G19" s="780"/>
    </row>
    <row r="20" spans="2:7">
      <c r="B20" s="783"/>
      <c r="C20" s="782"/>
      <c r="F20" s="781"/>
      <c r="G20" s="780"/>
    </row>
    <row r="21" spans="2:7">
      <c r="B21" s="783"/>
      <c r="C21" s="782"/>
      <c r="F21" s="781"/>
      <c r="G21" s="780"/>
    </row>
    <row r="22" spans="2:7">
      <c r="B22" s="783"/>
      <c r="C22" s="782"/>
      <c r="F22" s="781"/>
      <c r="G22" s="780"/>
    </row>
    <row r="23" spans="2:7" ht="21.75" customHeight="1">
      <c r="B23" s="779"/>
      <c r="C23" s="778"/>
      <c r="D23" s="777"/>
      <c r="E23" s="777"/>
      <c r="F23" s="776"/>
      <c r="G23" s="775"/>
    </row>
    <row r="24" spans="2:7" ht="19.5">
      <c r="B24" s="1185" t="s">
        <v>555</v>
      </c>
      <c r="C24" s="1186"/>
      <c r="D24" s="1186"/>
      <c r="E24" s="1186"/>
      <c r="F24" s="1187"/>
      <c r="G24" s="774"/>
    </row>
  </sheetData>
  <mergeCells count="2">
    <mergeCell ref="C6:F7"/>
    <mergeCell ref="B24:F24"/>
  </mergeCells>
  <printOptions horizontalCentered="1"/>
  <pageMargins left="0.25" right="0.25" top="0.75" bottom="0.75" header="0.3" footer="0.3"/>
  <pageSetup paperSize="9" scale="58" fitToHeight="0" orientation="portrait" r:id="rId1"/>
  <headerFooter alignWithMargins="0"/>
  <rowBreaks count="2" manualBreakCount="2">
    <brk id="59" min="1" max="6" man="1"/>
    <brk id="100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36"/>
  <sheetViews>
    <sheetView tabSelected="1" view="pageBreakPreview" topLeftCell="B1" zoomScale="55" zoomScaleNormal="80" zoomScaleSheetLayoutView="55" workbookViewId="0">
      <selection activeCell="G11" sqref="G11"/>
    </sheetView>
  </sheetViews>
  <sheetFormatPr defaultColWidth="10.6328125" defaultRowHeight="18.75" outlineLevelCol="1"/>
  <cols>
    <col min="1" max="1" width="8.81640625" style="623" hidden="1" customWidth="1" outlineLevel="1"/>
    <col min="2" max="2" width="11.1796875" style="623" customWidth="1" collapsed="1"/>
    <col min="3" max="3" width="72.453125" style="623" customWidth="1"/>
    <col min="4" max="4" width="12.81640625" style="623" customWidth="1"/>
    <col min="5" max="5" width="13.36328125" style="623" customWidth="1"/>
    <col min="6" max="6" width="18.81640625" style="624" customWidth="1" outlineLevel="1"/>
    <col min="7" max="7" width="18.81640625" style="624" customWidth="1"/>
    <col min="8" max="16384" width="10.6328125" style="623"/>
  </cols>
  <sheetData>
    <row r="1" spans="2:7" ht="23.25">
      <c r="B1" s="791" t="s">
        <v>436</v>
      </c>
      <c r="C1" s="622"/>
      <c r="D1" s="622"/>
      <c r="E1" s="622"/>
      <c r="F1" s="622"/>
      <c r="G1" s="622"/>
    </row>
    <row r="2" spans="2:7" ht="23.25">
      <c r="B2" s="791" t="s">
        <v>386</v>
      </c>
      <c r="C2" s="622"/>
      <c r="D2" s="622"/>
      <c r="E2" s="622"/>
      <c r="F2" s="622"/>
      <c r="G2" s="622"/>
    </row>
    <row r="3" spans="2:7" ht="23.25">
      <c r="B3" s="791" t="s">
        <v>718</v>
      </c>
      <c r="C3" s="622"/>
      <c r="D3" s="622"/>
      <c r="E3" s="622"/>
      <c r="F3" s="622"/>
      <c r="G3" s="622"/>
    </row>
    <row r="4" spans="2:7" ht="23.25">
      <c r="B4" s="791" t="s">
        <v>388</v>
      </c>
      <c r="C4" s="622"/>
      <c r="D4" s="622"/>
      <c r="E4" s="622"/>
      <c r="F4" s="622"/>
      <c r="G4" s="622"/>
    </row>
    <row r="5" spans="2:7" ht="10.15" customHeight="1"/>
    <row r="6" spans="2:7" ht="19.5">
      <c r="B6" s="625" t="s">
        <v>465</v>
      </c>
      <c r="C6" s="807" t="s">
        <v>106</v>
      </c>
      <c r="D6" s="807" t="s">
        <v>107</v>
      </c>
      <c r="E6" s="807" t="s">
        <v>564</v>
      </c>
      <c r="F6" s="807" t="s">
        <v>91</v>
      </c>
      <c r="G6" s="807" t="s">
        <v>159</v>
      </c>
    </row>
    <row r="7" spans="2:7" ht="19.5">
      <c r="B7" s="806"/>
      <c r="C7" s="806"/>
      <c r="D7" s="806"/>
      <c r="E7" s="806"/>
      <c r="F7" s="806"/>
      <c r="G7" s="806" t="s">
        <v>99</v>
      </c>
    </row>
    <row r="8" spans="2:7" ht="22.7" customHeight="1">
      <c r="B8" s="805">
        <v>1</v>
      </c>
      <c r="C8" s="804" t="s">
        <v>408</v>
      </c>
      <c r="D8" s="803"/>
      <c r="E8" s="803"/>
      <c r="F8" s="627"/>
      <c r="G8" s="628"/>
    </row>
    <row r="9" spans="2:7" ht="22.7" customHeight="1">
      <c r="B9" s="589"/>
      <c r="C9" s="801" t="s">
        <v>409</v>
      </c>
      <c r="D9" s="726">
        <v>1</v>
      </c>
      <c r="E9" s="726" t="s">
        <v>518</v>
      </c>
      <c r="F9" s="629"/>
      <c r="G9" s="630"/>
    </row>
    <row r="10" spans="2:7" ht="22.7" customHeight="1">
      <c r="B10" s="589"/>
      <c r="C10" s="801" t="s">
        <v>563</v>
      </c>
      <c r="D10" s="726">
        <v>1</v>
      </c>
      <c r="E10" s="726" t="s">
        <v>518</v>
      </c>
      <c r="F10" s="629"/>
      <c r="G10" s="630"/>
    </row>
    <row r="11" spans="2:7" ht="22.7" customHeight="1">
      <c r="B11" s="726"/>
      <c r="C11" s="793" t="s">
        <v>520</v>
      </c>
      <c r="D11" s="800"/>
      <c r="E11" s="799"/>
      <c r="F11" s="635"/>
      <c r="G11" s="636"/>
    </row>
    <row r="12" spans="2:7" ht="22.7" customHeight="1">
      <c r="B12" s="589">
        <v>2</v>
      </c>
      <c r="C12" s="802" t="s">
        <v>411</v>
      </c>
      <c r="D12" s="797"/>
      <c r="E12" s="797"/>
      <c r="F12" s="629"/>
      <c r="G12" s="630"/>
    </row>
    <row r="13" spans="2:7" ht="22.7" customHeight="1">
      <c r="B13" s="589"/>
      <c r="C13" s="801" t="s">
        <v>412</v>
      </c>
      <c r="D13" s="726">
        <v>1</v>
      </c>
      <c r="E13" s="726" t="s">
        <v>518</v>
      </c>
      <c r="F13" s="629"/>
      <c r="G13" s="630"/>
    </row>
    <row r="14" spans="2:7" ht="22.7" customHeight="1">
      <c r="B14" s="726"/>
      <c r="C14" s="793" t="s">
        <v>523</v>
      </c>
      <c r="D14" s="800"/>
      <c r="E14" s="799"/>
      <c r="F14" s="635"/>
      <c r="G14" s="636"/>
    </row>
    <row r="15" spans="2:7" ht="22.7" customHeight="1">
      <c r="B15" s="726">
        <v>3</v>
      </c>
      <c r="C15" s="798" t="s">
        <v>524</v>
      </c>
      <c r="D15" s="797"/>
      <c r="E15" s="797"/>
      <c r="F15" s="629"/>
      <c r="G15" s="630"/>
    </row>
    <row r="16" spans="2:7" ht="22.7" customHeight="1">
      <c r="B16" s="726"/>
      <c r="C16" s="797" t="s">
        <v>525</v>
      </c>
      <c r="D16" s="726">
        <v>1</v>
      </c>
      <c r="E16" s="726" t="s">
        <v>518</v>
      </c>
      <c r="F16" s="629"/>
      <c r="G16" s="630"/>
    </row>
    <row r="17" spans="2:7" ht="22.7" customHeight="1">
      <c r="B17" s="726"/>
      <c r="C17" s="793" t="s">
        <v>526</v>
      </c>
      <c r="D17" s="800"/>
      <c r="E17" s="799"/>
      <c r="F17" s="635"/>
      <c r="G17" s="636"/>
    </row>
    <row r="18" spans="2:7" ht="22.7" customHeight="1">
      <c r="B18" s="726">
        <v>4</v>
      </c>
      <c r="C18" s="798" t="s">
        <v>527</v>
      </c>
      <c r="D18" s="797"/>
      <c r="E18" s="797"/>
      <c r="F18" s="629"/>
      <c r="G18" s="630"/>
    </row>
    <row r="19" spans="2:7" ht="22.7" customHeight="1">
      <c r="B19" s="726"/>
      <c r="C19" s="797" t="s">
        <v>575</v>
      </c>
      <c r="D19" s="726">
        <v>1</v>
      </c>
      <c r="E19" s="726" t="s">
        <v>213</v>
      </c>
      <c r="F19" s="629"/>
      <c r="G19" s="630"/>
    </row>
    <row r="20" spans="2:7" ht="22.7" customHeight="1">
      <c r="B20" s="726"/>
      <c r="C20" s="797" t="s">
        <v>643</v>
      </c>
      <c r="D20" s="726">
        <v>1</v>
      </c>
      <c r="E20" s="726" t="s">
        <v>213</v>
      </c>
      <c r="F20" s="629"/>
      <c r="G20" s="630"/>
    </row>
    <row r="21" spans="2:7" ht="22.7" customHeight="1">
      <c r="B21" s="726"/>
      <c r="C21" s="797" t="s">
        <v>528</v>
      </c>
      <c r="D21" s="726">
        <v>1</v>
      </c>
      <c r="E21" s="726" t="s">
        <v>213</v>
      </c>
      <c r="F21" s="629"/>
      <c r="G21" s="630"/>
    </row>
    <row r="22" spans="2:7" ht="22.7" customHeight="1">
      <c r="B22" s="726"/>
      <c r="C22" s="793" t="s">
        <v>529</v>
      </c>
      <c r="D22" s="800"/>
      <c r="E22" s="799"/>
      <c r="F22" s="635"/>
      <c r="G22" s="636"/>
    </row>
    <row r="23" spans="2:7" ht="22.7" customHeight="1">
      <c r="B23" s="726">
        <v>5</v>
      </c>
      <c r="C23" s="798" t="s">
        <v>530</v>
      </c>
      <c r="D23" s="797"/>
      <c r="E23" s="797"/>
      <c r="F23" s="795"/>
      <c r="G23" s="630"/>
    </row>
    <row r="24" spans="2:7" ht="22.7" customHeight="1">
      <c r="B24" s="726" t="s">
        <v>363</v>
      </c>
      <c r="C24" s="586" t="s">
        <v>531</v>
      </c>
      <c r="D24" s="726">
        <v>1</v>
      </c>
      <c r="E24" s="726" t="s">
        <v>518</v>
      </c>
      <c r="F24" s="795"/>
      <c r="G24" s="630"/>
    </row>
    <row r="25" spans="2:7" ht="22.7" customHeight="1">
      <c r="B25" s="726" t="s">
        <v>363</v>
      </c>
      <c r="C25" s="586" t="s">
        <v>562</v>
      </c>
      <c r="D25" s="726">
        <v>1</v>
      </c>
      <c r="E25" s="726" t="s">
        <v>518</v>
      </c>
      <c r="F25" s="795"/>
      <c r="G25" s="630"/>
    </row>
    <row r="26" spans="2:7" ht="22.7" customHeight="1">
      <c r="B26" s="726" t="s">
        <v>363</v>
      </c>
      <c r="C26" s="586" t="s">
        <v>561</v>
      </c>
      <c r="D26" s="726">
        <v>1</v>
      </c>
      <c r="E26" s="726" t="s">
        <v>213</v>
      </c>
      <c r="F26" s="795"/>
      <c r="G26" s="630"/>
    </row>
    <row r="27" spans="2:7" ht="22.7" customHeight="1">
      <c r="B27" s="726" t="s">
        <v>363</v>
      </c>
      <c r="C27" s="586" t="s">
        <v>560</v>
      </c>
      <c r="D27" s="726">
        <v>1</v>
      </c>
      <c r="E27" s="726" t="s">
        <v>213</v>
      </c>
      <c r="F27" s="795"/>
      <c r="G27" s="630"/>
    </row>
    <row r="28" spans="2:7" ht="22.7" customHeight="1">
      <c r="B28" s="726" t="s">
        <v>363</v>
      </c>
      <c r="C28" s="586" t="s">
        <v>559</v>
      </c>
      <c r="D28" s="726">
        <v>1</v>
      </c>
      <c r="E28" s="726" t="s">
        <v>213</v>
      </c>
      <c r="F28" s="795"/>
      <c r="G28" s="630"/>
    </row>
    <row r="29" spans="2:7" ht="22.7" customHeight="1">
      <c r="B29" s="726" t="s">
        <v>363</v>
      </c>
      <c r="C29" s="586" t="s">
        <v>558</v>
      </c>
      <c r="D29" s="726">
        <v>1</v>
      </c>
      <c r="E29" s="726" t="s">
        <v>518</v>
      </c>
      <c r="F29" s="795"/>
      <c r="G29" s="630"/>
    </row>
    <row r="30" spans="2:7" ht="22.7" customHeight="1">
      <c r="B30" s="726"/>
      <c r="C30" s="586" t="s">
        <v>557</v>
      </c>
      <c r="D30" s="726">
        <v>1</v>
      </c>
      <c r="E30" s="726" t="s">
        <v>533</v>
      </c>
      <c r="F30" s="795"/>
      <c r="G30" s="630"/>
    </row>
    <row r="31" spans="2:7" ht="22.7" customHeight="1">
      <c r="B31" s="726" t="s">
        <v>363</v>
      </c>
      <c r="C31" s="586" t="s">
        <v>556</v>
      </c>
      <c r="D31" s="726">
        <v>1</v>
      </c>
      <c r="E31" s="726" t="s">
        <v>533</v>
      </c>
      <c r="F31" s="795"/>
      <c r="G31" s="630"/>
    </row>
    <row r="32" spans="2:7" ht="22.7" customHeight="1">
      <c r="B32" s="726"/>
      <c r="C32" s="793" t="s">
        <v>542</v>
      </c>
      <c r="D32" s="792"/>
      <c r="E32" s="792"/>
      <c r="F32" s="792"/>
      <c r="G32" s="636"/>
    </row>
    <row r="33" spans="2:7" ht="22.7" customHeight="1">
      <c r="B33" s="726">
        <v>6</v>
      </c>
      <c r="C33" s="798" t="s">
        <v>543</v>
      </c>
      <c r="D33" s="726"/>
      <c r="E33" s="726"/>
      <c r="F33" s="726"/>
      <c r="G33" s="630"/>
    </row>
    <row r="34" spans="2:7" ht="22.7" customHeight="1">
      <c r="B34" s="726"/>
      <c r="C34" s="797" t="s">
        <v>544</v>
      </c>
      <c r="D34" s="726">
        <v>1</v>
      </c>
      <c r="E34" s="726" t="s">
        <v>213</v>
      </c>
      <c r="F34" s="795"/>
      <c r="G34" s="630"/>
    </row>
    <row r="35" spans="2:7" ht="22.7" customHeight="1">
      <c r="B35" s="726"/>
      <c r="C35" s="796" t="s">
        <v>545</v>
      </c>
      <c r="D35" s="726"/>
      <c r="E35" s="726"/>
      <c r="F35" s="795"/>
      <c r="G35" s="630"/>
    </row>
    <row r="36" spans="2:7" ht="22.7" customHeight="1">
      <c r="B36" s="794" t="s">
        <v>363</v>
      </c>
      <c r="C36" s="793" t="s">
        <v>546</v>
      </c>
      <c r="D36" s="792"/>
      <c r="E36" s="792"/>
      <c r="F36" s="792"/>
      <c r="G36" s="636"/>
    </row>
  </sheetData>
  <printOptions horizontalCentered="1"/>
  <pageMargins left="0.25" right="0.25" top="0.75" bottom="0.75" header="0.3" footer="0.3"/>
  <pageSetup paperSize="9" scale="48" fitToHeight="0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33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indexed="41"/>
  </sheetPr>
  <dimension ref="A1:Z41"/>
  <sheetViews>
    <sheetView showGridLines="0" topLeftCell="A7" zoomScale="85" zoomScaleNormal="100" zoomScaleSheetLayoutView="100" workbookViewId="0">
      <selection activeCell="O7" sqref="O7"/>
    </sheetView>
  </sheetViews>
  <sheetFormatPr defaultColWidth="10.6328125" defaultRowHeight="18"/>
  <cols>
    <col min="1" max="1" width="1.6328125" style="5" customWidth="1"/>
    <col min="2" max="2" width="7.36328125" style="5" customWidth="1"/>
    <col min="3" max="3" width="4.81640625" style="5" customWidth="1"/>
    <col min="4" max="4" width="6.6328125" style="5" customWidth="1"/>
    <col min="5" max="5" width="21.36328125" style="5" customWidth="1"/>
    <col min="6" max="6" width="4.453125" style="23" customWidth="1"/>
    <col min="7" max="7" width="8.6328125" style="5" customWidth="1"/>
    <col min="8" max="8" width="9.81640625" style="5" customWidth="1"/>
    <col min="9" max="9" width="5.1796875" style="36" customWidth="1"/>
    <col min="10" max="10" width="10.6328125" style="5" customWidth="1"/>
    <col min="11" max="11" width="6.36328125" style="5" customWidth="1"/>
    <col min="12" max="12" width="11.6328125" style="5" customWidth="1"/>
    <col min="13" max="13" width="13.36328125" style="78" customWidth="1"/>
    <col min="14" max="14" width="9" style="5" customWidth="1"/>
    <col min="15" max="15" width="16.453125" style="39" bestFit="1" customWidth="1"/>
    <col min="16" max="16" width="20.1796875" style="5" bestFit="1" customWidth="1"/>
    <col min="17" max="17" width="4.1796875" style="5" customWidth="1"/>
    <col min="18" max="18" width="8.1796875" style="5" customWidth="1"/>
    <col min="19" max="20" width="10.6328125" style="5" customWidth="1"/>
    <col min="21" max="22" width="5.6328125" style="5" customWidth="1"/>
    <col min="23" max="23" width="4.453125" style="5" customWidth="1"/>
    <col min="24" max="24" width="10.6328125" style="5" customWidth="1"/>
    <col min="25" max="25" width="2.453125" style="5" customWidth="1"/>
    <col min="26" max="16384" width="10.6328125" style="5"/>
  </cols>
  <sheetData>
    <row r="1" spans="1:26">
      <c r="A1" s="5" t="s">
        <v>299</v>
      </c>
      <c r="K1" s="23"/>
      <c r="L1" s="37"/>
      <c r="M1" s="38"/>
    </row>
    <row r="2" spans="1:26" s="6" customFormat="1" ht="33">
      <c r="B2" s="1188" t="s">
        <v>288</v>
      </c>
      <c r="C2" s="1188"/>
      <c r="D2" s="1188"/>
      <c r="E2" s="1188"/>
      <c r="F2" s="1188"/>
      <c r="G2" s="1188"/>
      <c r="H2" s="1188"/>
      <c r="I2" s="1188"/>
      <c r="J2" s="1188"/>
      <c r="K2" s="1188"/>
      <c r="L2" s="1188"/>
      <c r="M2" s="1188"/>
      <c r="N2" s="1188"/>
      <c r="O2" s="1188"/>
      <c r="P2" s="1188"/>
    </row>
    <row r="3" spans="1:26" s="6" customFormat="1" ht="33">
      <c r="B3" s="1189" t="s">
        <v>298</v>
      </c>
      <c r="C3" s="1189"/>
      <c r="D3" s="1189"/>
      <c r="E3" s="1189"/>
      <c r="F3" s="1189"/>
      <c r="G3" s="1189"/>
      <c r="H3" s="1189"/>
      <c r="I3" s="1189"/>
      <c r="J3" s="1189"/>
      <c r="K3" s="1189"/>
      <c r="L3" s="1189"/>
      <c r="M3" s="1189"/>
      <c r="N3" s="1189"/>
      <c r="O3" s="1189"/>
      <c r="P3" s="1189"/>
    </row>
    <row r="4" spans="1:26" ht="33">
      <c r="B4" s="40" t="s">
        <v>189</v>
      </c>
      <c r="C4" s="41"/>
      <c r="D4" s="42"/>
      <c r="E4" s="42"/>
      <c r="F4" s="42"/>
      <c r="G4" s="42"/>
      <c r="H4" s="42"/>
      <c r="I4" s="43" t="s">
        <v>88</v>
      </c>
      <c r="J4" s="42"/>
      <c r="K4" s="42"/>
      <c r="L4" s="42"/>
      <c r="M4" s="44"/>
      <c r="N4" s="40" t="s">
        <v>89</v>
      </c>
      <c r="O4" s="45" t="s">
        <v>274</v>
      </c>
      <c r="P4" s="40" t="s">
        <v>146</v>
      </c>
      <c r="R4" s="22" t="s">
        <v>198</v>
      </c>
      <c r="S4" s="28"/>
      <c r="T4" s="28"/>
      <c r="U4" s="15"/>
      <c r="V4" s="6"/>
      <c r="W4" s="6"/>
      <c r="X4" s="6"/>
      <c r="Y4" s="6"/>
      <c r="Z4" s="6"/>
    </row>
    <row r="5" spans="1:26" ht="33">
      <c r="B5" s="46" t="s">
        <v>147</v>
      </c>
      <c r="C5" s="47"/>
      <c r="D5" s="48"/>
      <c r="E5" s="48"/>
      <c r="F5" s="48"/>
      <c r="G5" s="48"/>
      <c r="H5" s="48"/>
      <c r="I5" s="49"/>
      <c r="J5" s="48"/>
      <c r="K5" s="48"/>
      <c r="L5" s="48"/>
      <c r="M5" s="50"/>
      <c r="N5" s="51"/>
      <c r="O5" s="52" t="s">
        <v>289</v>
      </c>
      <c r="P5" s="53"/>
      <c r="R5" s="204" t="s">
        <v>199</v>
      </c>
      <c r="S5" s="30"/>
      <c r="T5" s="30"/>
      <c r="U5" s="30"/>
      <c r="V5" s="30"/>
      <c r="W5" s="30"/>
      <c r="X5" s="30"/>
      <c r="Y5" s="30"/>
      <c r="Z5" s="30"/>
    </row>
    <row r="6" spans="1:26" s="62" customFormat="1" ht="29.25" customHeight="1">
      <c r="A6" s="54"/>
      <c r="B6" s="55"/>
      <c r="C6" s="56" t="s">
        <v>181</v>
      </c>
      <c r="D6" s="57"/>
      <c r="E6" s="5"/>
      <c r="F6" s="23"/>
      <c r="G6" s="5"/>
      <c r="H6" s="5"/>
      <c r="I6" s="58"/>
      <c r="J6" s="5"/>
      <c r="K6" s="5"/>
      <c r="L6" s="5"/>
      <c r="M6" s="59"/>
      <c r="N6" s="24"/>
      <c r="O6" s="60"/>
      <c r="P6" s="61"/>
      <c r="R6" s="204" t="s">
        <v>200</v>
      </c>
      <c r="S6" s="30"/>
      <c r="T6" s="30"/>
      <c r="U6" s="30"/>
      <c r="V6" s="30" t="s">
        <v>141</v>
      </c>
      <c r="W6" s="30"/>
      <c r="X6" s="203">
        <v>2368</v>
      </c>
      <c r="Y6" s="30"/>
      <c r="Z6" s="30" t="s">
        <v>290</v>
      </c>
    </row>
    <row r="7" spans="1:26" s="6" customFormat="1" ht="24.75" customHeight="1">
      <c r="B7" s="11"/>
      <c r="C7" s="2" t="s">
        <v>180</v>
      </c>
      <c r="H7" s="7"/>
      <c r="K7" s="3"/>
      <c r="L7" s="14"/>
      <c r="N7" s="28"/>
      <c r="O7" s="28" t="e">
        <f>+L17</f>
        <v>#REF!</v>
      </c>
      <c r="P7" s="15"/>
      <c r="R7" s="22" t="s">
        <v>201</v>
      </c>
      <c r="S7" s="31"/>
      <c r="T7" s="31"/>
      <c r="V7" s="6" t="s">
        <v>141</v>
      </c>
      <c r="X7" s="205">
        <f>25.94*70*0.35</f>
        <v>635.53</v>
      </c>
      <c r="Z7" s="6" t="s">
        <v>290</v>
      </c>
    </row>
    <row r="8" spans="1:26" s="30" customFormat="1" ht="21.75" customHeight="1">
      <c r="A8" s="29"/>
      <c r="B8" s="11"/>
      <c r="C8" s="21" t="s">
        <v>204</v>
      </c>
      <c r="E8" s="21"/>
      <c r="H8" s="33"/>
      <c r="J8" s="203"/>
      <c r="N8" s="28"/>
      <c r="O8" s="28"/>
      <c r="P8" s="15"/>
      <c r="R8" s="204" t="s">
        <v>202</v>
      </c>
      <c r="V8" s="30" t="s">
        <v>141</v>
      </c>
      <c r="X8" s="203">
        <f>X6-X7</f>
        <v>1732.47</v>
      </c>
      <c r="Z8" s="30" t="s">
        <v>0</v>
      </c>
    </row>
    <row r="9" spans="1:26" s="30" customFormat="1" ht="21.2" customHeight="1">
      <c r="A9" s="29"/>
      <c r="B9" s="11"/>
      <c r="C9" s="21"/>
      <c r="D9" s="21" t="s">
        <v>107</v>
      </c>
      <c r="E9" s="21"/>
      <c r="F9" s="30" t="s">
        <v>141</v>
      </c>
      <c r="G9" s="21">
        <v>400</v>
      </c>
      <c r="H9" s="7" t="s">
        <v>97</v>
      </c>
      <c r="J9" s="203">
        <v>25.664999999999999</v>
      </c>
      <c r="K9" s="203" t="s">
        <v>141</v>
      </c>
      <c r="L9" s="203">
        <f>+J9*G9</f>
        <v>10266</v>
      </c>
      <c r="M9" s="19" t="s">
        <v>290</v>
      </c>
      <c r="N9" s="28"/>
      <c r="O9" s="28"/>
      <c r="P9" s="15"/>
      <c r="R9" s="204" t="s">
        <v>203</v>
      </c>
      <c r="V9" s="30" t="s">
        <v>141</v>
      </c>
      <c r="X9" s="203">
        <f>+X8*0.2</f>
        <v>346.49400000000003</v>
      </c>
      <c r="Z9" s="30" t="s">
        <v>0</v>
      </c>
    </row>
    <row r="10" spans="1:26" s="6" customFormat="1" ht="33">
      <c r="B10" s="11"/>
      <c r="G10" s="4"/>
      <c r="K10" s="3"/>
      <c r="L10" s="14"/>
      <c r="N10" s="28"/>
      <c r="O10" s="28"/>
      <c r="P10" s="15"/>
    </row>
    <row r="11" spans="1:26" s="30" customFormat="1" ht="21.2" customHeight="1">
      <c r="A11" s="29"/>
      <c r="B11" s="11"/>
      <c r="C11" s="21" t="s">
        <v>205</v>
      </c>
      <c r="E11" s="21"/>
      <c r="G11" s="21"/>
      <c r="K11" s="20"/>
      <c r="L11" s="203"/>
      <c r="N11" s="28"/>
      <c r="O11" s="28"/>
      <c r="P11" s="15"/>
    </row>
    <row r="12" spans="1:26" s="6" customFormat="1" ht="33">
      <c r="B12" s="11"/>
      <c r="D12" s="6" t="s">
        <v>107</v>
      </c>
      <c r="F12" s="30" t="s">
        <v>141</v>
      </c>
      <c r="G12" s="21">
        <v>200</v>
      </c>
      <c r="H12" s="7" t="s">
        <v>97</v>
      </c>
      <c r="J12" s="203">
        <f>+X9</f>
        <v>346.49400000000003</v>
      </c>
      <c r="K12" s="203" t="s">
        <v>141</v>
      </c>
      <c r="L12" s="203">
        <f>+J12*G12</f>
        <v>69298.8</v>
      </c>
      <c r="M12" s="19" t="s">
        <v>290</v>
      </c>
      <c r="N12" s="28"/>
      <c r="O12" s="28"/>
      <c r="P12" s="15"/>
    </row>
    <row r="13" spans="1:26" s="6" customFormat="1" ht="33">
      <c r="B13" s="11"/>
      <c r="H13" s="7"/>
      <c r="K13" s="3"/>
      <c r="L13" s="203"/>
      <c r="M13" s="14"/>
      <c r="N13" s="28"/>
      <c r="O13" s="28"/>
      <c r="P13" s="15"/>
    </row>
    <row r="14" spans="1:26" s="30" customFormat="1" ht="21.2" customHeight="1">
      <c r="A14" s="29"/>
      <c r="B14" s="11"/>
      <c r="C14" s="21" t="s">
        <v>161</v>
      </c>
      <c r="D14" s="21"/>
      <c r="G14" s="21"/>
      <c r="I14" s="16"/>
      <c r="J14" s="20"/>
      <c r="M14" s="31"/>
      <c r="N14" s="28"/>
      <c r="O14" s="28"/>
      <c r="P14" s="32"/>
    </row>
    <row r="15" spans="1:26" s="30" customFormat="1" ht="21.2" customHeight="1">
      <c r="A15" s="29"/>
      <c r="B15" s="11"/>
      <c r="C15" s="21"/>
      <c r="D15" s="6" t="s">
        <v>107</v>
      </c>
      <c r="F15" s="30" t="s">
        <v>141</v>
      </c>
      <c r="G15" s="21">
        <v>200</v>
      </c>
      <c r="H15" s="7" t="s">
        <v>97</v>
      </c>
      <c r="I15" s="6"/>
      <c r="J15" s="203" t="e">
        <f>#REF!</f>
        <v>#REF!</v>
      </c>
      <c r="K15" s="203" t="s">
        <v>141</v>
      </c>
      <c r="L15" s="203" t="e">
        <f>+J15*G15</f>
        <v>#REF!</v>
      </c>
      <c r="M15" s="19" t="s">
        <v>290</v>
      </c>
      <c r="N15" s="28"/>
      <c r="O15" s="28"/>
      <c r="P15" s="32"/>
    </row>
    <row r="16" spans="1:26" ht="33">
      <c r="B16" s="24"/>
      <c r="C16" s="69"/>
      <c r="D16" s="3"/>
      <c r="E16" s="65"/>
      <c r="F16" s="65"/>
      <c r="I16" s="58"/>
      <c r="M16" s="59"/>
      <c r="N16" s="24"/>
      <c r="O16" s="71"/>
      <c r="P16" s="61"/>
    </row>
    <row r="17" spans="1:16" ht="33">
      <c r="B17" s="24"/>
      <c r="C17" s="69"/>
      <c r="D17" s="3"/>
      <c r="E17" s="65"/>
      <c r="F17" s="65"/>
      <c r="I17" s="58"/>
      <c r="J17" s="206" t="s">
        <v>142</v>
      </c>
      <c r="L17" s="58" t="e">
        <f>ROUND(SUM(L9:L15),-2)</f>
        <v>#REF!</v>
      </c>
      <c r="M17" s="19" t="s">
        <v>290</v>
      </c>
      <c r="N17" s="1"/>
      <c r="O17" s="60"/>
      <c r="P17" s="61"/>
    </row>
    <row r="18" spans="1:16" ht="33">
      <c r="B18" s="24"/>
      <c r="C18" s="69"/>
      <c r="D18" s="3"/>
      <c r="E18" s="65"/>
      <c r="F18" s="65"/>
      <c r="I18" s="58"/>
      <c r="J18" s="72"/>
      <c r="M18" s="59"/>
      <c r="N18" s="1"/>
      <c r="O18" s="60"/>
      <c r="P18" s="61"/>
    </row>
    <row r="19" spans="1:16" ht="33">
      <c r="B19" s="24"/>
      <c r="C19" s="69"/>
      <c r="D19" s="3"/>
      <c r="E19" s="21"/>
      <c r="F19" s="65"/>
      <c r="I19" s="58"/>
      <c r="J19" s="72"/>
      <c r="M19" s="59"/>
      <c r="N19" s="1"/>
      <c r="O19" s="60"/>
      <c r="P19" s="61"/>
    </row>
    <row r="20" spans="1:16" ht="12.2" customHeight="1">
      <c r="B20" s="24"/>
      <c r="C20" s="69"/>
      <c r="D20" s="3"/>
      <c r="E20" s="21"/>
      <c r="F20" s="65"/>
      <c r="I20" s="58"/>
      <c r="J20" s="72"/>
      <c r="M20" s="59"/>
      <c r="N20" s="1"/>
      <c r="O20" s="60"/>
      <c r="P20" s="61"/>
    </row>
    <row r="21" spans="1:16" s="27" customFormat="1" ht="21.95" customHeight="1">
      <c r="A21" s="63"/>
      <c r="B21" s="64"/>
      <c r="C21" s="65"/>
      <c r="E21" s="6"/>
      <c r="F21" s="26"/>
      <c r="G21" s="65"/>
      <c r="H21" s="5"/>
      <c r="I21" s="58"/>
      <c r="J21" s="5"/>
      <c r="K21" s="5"/>
      <c r="L21" s="5"/>
      <c r="M21" s="59"/>
      <c r="N21" s="24"/>
      <c r="O21" s="66"/>
      <c r="P21" s="67"/>
    </row>
    <row r="22" spans="1:16" ht="21.75" customHeight="1">
      <c r="B22" s="68"/>
      <c r="C22" s="69"/>
      <c r="D22" s="3"/>
      <c r="E22" s="65"/>
      <c r="F22" s="65"/>
      <c r="I22" s="58"/>
      <c r="J22" s="26"/>
      <c r="M22" s="59"/>
      <c r="N22" s="70"/>
      <c r="O22" s="71"/>
      <c r="P22" s="61"/>
    </row>
    <row r="23" spans="1:16" ht="21.75" customHeight="1">
      <c r="B23" s="68"/>
      <c r="C23" s="69"/>
      <c r="D23" s="3"/>
      <c r="E23" s="65"/>
      <c r="F23" s="65"/>
      <c r="I23" s="58"/>
      <c r="J23" s="26"/>
      <c r="M23" s="59"/>
      <c r="N23" s="70"/>
      <c r="O23" s="71"/>
      <c r="P23" s="61"/>
    </row>
    <row r="24" spans="1:16" ht="21.75" customHeight="1">
      <c r="B24" s="24"/>
      <c r="C24" s="69"/>
      <c r="D24" s="3"/>
      <c r="E24" s="65"/>
      <c r="F24" s="65"/>
      <c r="I24" s="58"/>
      <c r="J24" s="26"/>
      <c r="M24" s="59"/>
      <c r="N24" s="70"/>
      <c r="O24" s="71"/>
      <c r="P24" s="61"/>
    </row>
    <row r="25" spans="1:16" ht="21.75" customHeight="1">
      <c r="B25" s="24"/>
      <c r="C25" s="69"/>
      <c r="D25" s="3"/>
      <c r="E25" s="65"/>
      <c r="F25" s="65"/>
      <c r="I25" s="58"/>
      <c r="J25" s="26"/>
      <c r="M25" s="59"/>
      <c r="N25" s="70"/>
      <c r="O25" s="71"/>
      <c r="P25" s="61"/>
    </row>
    <row r="26" spans="1:16" ht="33">
      <c r="B26" s="24"/>
      <c r="N26" s="1"/>
      <c r="O26" s="71"/>
      <c r="P26" s="70"/>
    </row>
    <row r="27" spans="1:16" ht="33">
      <c r="B27" s="64"/>
      <c r="N27" s="1"/>
      <c r="O27" s="71"/>
      <c r="P27" s="70"/>
    </row>
    <row r="28" spans="1:16" ht="18.75">
      <c r="B28" s="17"/>
      <c r="C28" s="17"/>
      <c r="D28" s="23"/>
      <c r="F28" s="5"/>
      <c r="H28" s="23"/>
      <c r="I28" s="23"/>
      <c r="J28" s="75"/>
      <c r="K28" s="76"/>
      <c r="M28" s="59"/>
      <c r="N28" s="73"/>
      <c r="O28" s="60"/>
      <c r="P28" s="61"/>
    </row>
    <row r="29" spans="1:16" ht="18.75">
      <c r="B29" s="17"/>
      <c r="C29" s="17"/>
      <c r="D29" s="23"/>
      <c r="F29" s="5"/>
      <c r="H29" s="23"/>
      <c r="I29" s="23"/>
      <c r="J29" s="75"/>
      <c r="K29" s="76"/>
      <c r="M29" s="59"/>
      <c r="N29" s="73"/>
      <c r="O29" s="60"/>
      <c r="P29" s="61"/>
    </row>
    <row r="30" spans="1:16" ht="33">
      <c r="B30" s="17"/>
      <c r="C30" s="79"/>
      <c r="D30" s="23"/>
      <c r="E30" s="21"/>
      <c r="H30" s="23"/>
      <c r="I30" s="23"/>
      <c r="J30" s="75"/>
      <c r="K30" s="76"/>
      <c r="N30" s="73"/>
      <c r="O30" s="60"/>
      <c r="P30" s="70"/>
    </row>
    <row r="31" spans="1:16" ht="18.75">
      <c r="B31" s="80"/>
      <c r="C31" s="81"/>
      <c r="D31" s="77"/>
      <c r="E31" s="77"/>
      <c r="F31" s="47"/>
      <c r="G31" s="77"/>
      <c r="H31" s="77"/>
      <c r="I31" s="82"/>
      <c r="J31" s="77"/>
      <c r="K31" s="77"/>
      <c r="L31" s="77"/>
      <c r="M31" s="83"/>
      <c r="N31" s="84"/>
      <c r="O31" s="85"/>
      <c r="P31" s="53"/>
    </row>
    <row r="32" spans="1:16" ht="33">
      <c r="B32" s="23"/>
      <c r="D32" s="23"/>
      <c r="E32" s="21"/>
      <c r="H32" s="23"/>
      <c r="I32" s="23"/>
      <c r="J32" s="75"/>
      <c r="K32" s="76"/>
      <c r="N32" s="72"/>
      <c r="O32" s="74"/>
    </row>
    <row r="38" spans="7:7">
      <c r="G38" s="86"/>
    </row>
    <row r="39" spans="7:7">
      <c r="G39" s="86"/>
    </row>
    <row r="41" spans="7:7">
      <c r="G41" s="86"/>
    </row>
  </sheetData>
  <mergeCells count="2">
    <mergeCell ref="B2:P2"/>
    <mergeCell ref="B3:P3"/>
  </mergeCells>
  <phoneticPr fontId="19" type="noConversion"/>
  <pageMargins left="0.65" right="0.196850393700787" top="0.42" bottom="0.49" header="0.23622047244094499" footer="0.118110236220472"/>
  <pageSetup paperSize="9" scale="70" orientation="portrait" r:id="rId1"/>
  <headerFooter alignWithMargins="0">
    <oddFooter>&amp;L&amp;10&amp;F / &amp;A /&amp;D&amp;R&amp;10&amp;P / &amp;N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indexed="41"/>
  </sheetPr>
  <dimension ref="A1:P95"/>
  <sheetViews>
    <sheetView showGridLines="0" topLeftCell="A17" zoomScale="85" zoomScaleNormal="85" zoomScaleSheetLayoutView="100" workbookViewId="0">
      <selection activeCell="A23" sqref="A23:IV27"/>
    </sheetView>
  </sheetViews>
  <sheetFormatPr defaultColWidth="10.6328125" defaultRowHeight="18"/>
  <cols>
    <col min="1" max="1" width="1.6328125" style="5" customWidth="1"/>
    <col min="2" max="2" width="7.36328125" style="5" customWidth="1"/>
    <col min="3" max="3" width="4.81640625" style="5" customWidth="1"/>
    <col min="4" max="4" width="6.6328125" style="5" customWidth="1"/>
    <col min="5" max="5" width="33.36328125" style="5" customWidth="1"/>
    <col min="6" max="6" width="8.453125" style="23" customWidth="1"/>
    <col min="7" max="7" width="5" style="5" customWidth="1"/>
    <col min="8" max="8" width="8.453125" style="5" customWidth="1"/>
    <col min="9" max="9" width="5.1796875" style="36" customWidth="1"/>
    <col min="10" max="10" width="16" style="5" customWidth="1"/>
    <col min="11" max="11" width="8.6328125" style="5" customWidth="1"/>
    <col min="12" max="12" width="3.81640625" style="5" customWidth="1"/>
    <col min="13" max="13" width="6.6328125" style="78" customWidth="1"/>
    <col min="14" max="14" width="9" style="5" customWidth="1"/>
    <col min="15" max="15" width="16.453125" style="39" bestFit="1" customWidth="1"/>
    <col min="16" max="16" width="18.6328125" style="5" customWidth="1"/>
    <col min="17" max="16384" width="10.6328125" style="5"/>
  </cols>
  <sheetData>
    <row r="1" spans="1:16">
      <c r="K1" s="23"/>
      <c r="L1" s="37"/>
      <c r="M1" s="38"/>
    </row>
    <row r="2" spans="1:16" s="6" customFormat="1" ht="33">
      <c r="B2" s="1188" t="s">
        <v>288</v>
      </c>
      <c r="C2" s="1188"/>
      <c r="D2" s="1188"/>
      <c r="E2" s="1188"/>
      <c r="F2" s="1188"/>
      <c r="G2" s="1188"/>
      <c r="H2" s="1188"/>
      <c r="I2" s="1188"/>
      <c r="J2" s="1188"/>
      <c r="K2" s="1188"/>
      <c r="L2" s="1188"/>
      <c r="M2" s="1188"/>
      <c r="N2" s="1188"/>
      <c r="O2" s="1188"/>
      <c r="P2" s="1188"/>
    </row>
    <row r="3" spans="1:16" s="6" customFormat="1" ht="33">
      <c r="B3" s="1189" t="s">
        <v>297</v>
      </c>
      <c r="C3" s="1189"/>
      <c r="D3" s="1189"/>
      <c r="E3" s="1189"/>
      <c r="F3" s="1189"/>
      <c r="G3" s="1189"/>
      <c r="H3" s="1189"/>
      <c r="I3" s="1189"/>
      <c r="J3" s="1189"/>
      <c r="K3" s="1189"/>
      <c r="L3" s="1189"/>
      <c r="M3" s="1189"/>
      <c r="N3" s="1189"/>
      <c r="O3" s="1189"/>
      <c r="P3" s="1189"/>
    </row>
    <row r="4" spans="1:16">
      <c r="B4" s="40" t="s">
        <v>189</v>
      </c>
      <c r="C4" s="41"/>
      <c r="D4" s="42"/>
      <c r="E4" s="42"/>
      <c r="F4" s="42"/>
      <c r="G4" s="42"/>
      <c r="H4" s="42"/>
      <c r="I4" s="43" t="s">
        <v>88</v>
      </c>
      <c r="J4" s="42"/>
      <c r="K4" s="42"/>
      <c r="L4" s="42"/>
      <c r="M4" s="44"/>
      <c r="N4" s="40" t="s">
        <v>89</v>
      </c>
      <c r="O4" s="45" t="s">
        <v>274</v>
      </c>
      <c r="P4" s="40" t="s">
        <v>146</v>
      </c>
    </row>
    <row r="5" spans="1:16">
      <c r="B5" s="46" t="s">
        <v>147</v>
      </c>
      <c r="C5" s="47"/>
      <c r="D5" s="48"/>
      <c r="E5" s="48"/>
      <c r="F5" s="48"/>
      <c r="G5" s="48"/>
      <c r="H5" s="48"/>
      <c r="I5" s="49"/>
      <c r="J5" s="48"/>
      <c r="K5" s="48"/>
      <c r="L5" s="48"/>
      <c r="M5" s="50"/>
      <c r="N5" s="51"/>
      <c r="O5" s="52" t="s">
        <v>289</v>
      </c>
      <c r="P5" s="53"/>
    </row>
    <row r="6" spans="1:16" s="62" customFormat="1" ht="29.25" customHeight="1">
      <c r="A6" s="54"/>
      <c r="B6" s="55"/>
      <c r="C6" s="56" t="s">
        <v>184</v>
      </c>
      <c r="D6" s="57"/>
      <c r="E6" s="5"/>
      <c r="F6" s="23"/>
      <c r="G6" s="5"/>
      <c r="H6" s="5"/>
      <c r="I6" s="58"/>
      <c r="J6" s="5"/>
      <c r="K6" s="5"/>
      <c r="L6" s="5"/>
      <c r="M6" s="59"/>
      <c r="N6" s="24"/>
      <c r="O6" s="60"/>
      <c r="P6" s="61"/>
    </row>
    <row r="7" spans="1:16" s="6" customFormat="1" ht="33">
      <c r="B7" s="11">
        <v>16.100000000000001</v>
      </c>
      <c r="C7" s="6" t="s">
        <v>148</v>
      </c>
      <c r="H7" s="7"/>
      <c r="K7" s="3"/>
      <c r="L7" s="14"/>
      <c r="M7" s="14"/>
      <c r="N7" s="28" t="s">
        <v>104</v>
      </c>
      <c r="O7" s="28">
        <f>+J11</f>
        <v>2929000</v>
      </c>
      <c r="P7" s="10" t="s">
        <v>292</v>
      </c>
    </row>
    <row r="8" spans="1:16" s="30" customFormat="1" ht="21.2" customHeight="1">
      <c r="A8" s="29"/>
      <c r="B8" s="11"/>
      <c r="C8" s="21"/>
      <c r="D8" s="21" t="s">
        <v>265</v>
      </c>
      <c r="E8" s="21" t="s">
        <v>293</v>
      </c>
      <c r="H8" s="33"/>
      <c r="I8" s="30" t="s">
        <v>141</v>
      </c>
      <c r="J8" s="203">
        <v>2252900</v>
      </c>
      <c r="M8" s="31" t="s">
        <v>290</v>
      </c>
      <c r="N8" s="32"/>
      <c r="O8" s="32"/>
      <c r="P8" s="32" t="s">
        <v>294</v>
      </c>
    </row>
    <row r="9" spans="1:16" s="30" customFormat="1" ht="21.2" customHeight="1">
      <c r="A9" s="29"/>
      <c r="B9" s="11"/>
      <c r="C9" s="21"/>
      <c r="D9" s="21" t="s">
        <v>265</v>
      </c>
      <c r="E9" s="21" t="s">
        <v>295</v>
      </c>
      <c r="I9" s="30" t="s">
        <v>141</v>
      </c>
      <c r="J9" s="20">
        <f>SUM(J8:J8)*0.3</f>
        <v>675870</v>
      </c>
      <c r="M9" s="31" t="s">
        <v>290</v>
      </c>
      <c r="N9" s="32"/>
      <c r="O9" s="32"/>
      <c r="P9" s="32"/>
    </row>
    <row r="10" spans="1:16" s="30" customFormat="1" ht="21.2" customHeight="1">
      <c r="A10" s="29"/>
      <c r="B10" s="11"/>
      <c r="C10" s="21"/>
      <c r="D10" s="21"/>
      <c r="G10" s="21" t="s">
        <v>142</v>
      </c>
      <c r="I10" s="30" t="s">
        <v>141</v>
      </c>
      <c r="J10" s="20">
        <f>SUM(J8:J9)</f>
        <v>2928770</v>
      </c>
      <c r="M10" s="31" t="s">
        <v>290</v>
      </c>
      <c r="N10" s="32"/>
      <c r="O10" s="32"/>
      <c r="P10" s="32"/>
    </row>
    <row r="11" spans="1:16" s="6" customFormat="1" ht="33">
      <c r="B11" s="11"/>
      <c r="G11" s="30" t="s">
        <v>291</v>
      </c>
      <c r="I11" s="30" t="s">
        <v>141</v>
      </c>
      <c r="J11" s="14">
        <f>ROUND(J10,-3)</f>
        <v>2929000</v>
      </c>
      <c r="M11" s="31" t="s">
        <v>290</v>
      </c>
      <c r="N11" s="10"/>
      <c r="O11" s="10"/>
      <c r="P11" s="10"/>
    </row>
    <row r="12" spans="1:16" s="6" customFormat="1" ht="33">
      <c r="B12" s="11"/>
      <c r="H12" s="7"/>
      <c r="J12" s="30"/>
      <c r="K12" s="16"/>
      <c r="L12" s="14"/>
      <c r="M12" s="31"/>
      <c r="N12" s="28"/>
      <c r="O12" s="28"/>
      <c r="P12" s="10"/>
    </row>
    <row r="13" spans="1:16" s="30" customFormat="1" ht="21.2" customHeight="1">
      <c r="A13" s="29"/>
      <c r="B13" s="11">
        <v>16.2</v>
      </c>
      <c r="C13" s="34" t="s">
        <v>196</v>
      </c>
      <c r="D13" s="21"/>
      <c r="G13" s="21"/>
      <c r="N13" s="28"/>
      <c r="O13" s="28">
        <f>+J16</f>
        <v>6500000</v>
      </c>
      <c r="P13" s="32"/>
    </row>
    <row r="14" spans="1:16" s="30" customFormat="1" ht="21.2" customHeight="1">
      <c r="A14" s="29"/>
      <c r="B14" s="11"/>
      <c r="C14" s="21"/>
      <c r="D14" s="21"/>
      <c r="E14" s="21" t="s">
        <v>293</v>
      </c>
      <c r="G14" s="21"/>
      <c r="I14" s="16" t="s">
        <v>141</v>
      </c>
      <c r="J14" s="207">
        <v>5000000</v>
      </c>
      <c r="M14" s="31" t="s">
        <v>290</v>
      </c>
      <c r="N14" s="28"/>
      <c r="O14" s="28"/>
      <c r="P14" s="32"/>
    </row>
    <row r="15" spans="1:16" s="30" customFormat="1" ht="21.2" customHeight="1">
      <c r="A15" s="29"/>
      <c r="B15" s="11"/>
      <c r="C15" s="21"/>
      <c r="D15" s="21"/>
      <c r="E15" s="21" t="s">
        <v>295</v>
      </c>
      <c r="G15" s="21"/>
      <c r="I15" s="16" t="s">
        <v>141</v>
      </c>
      <c r="J15" s="8">
        <f>+J14*0.3</f>
        <v>1500000</v>
      </c>
      <c r="M15" s="31" t="s">
        <v>290</v>
      </c>
      <c r="N15" s="28"/>
      <c r="O15" s="28"/>
      <c r="P15" s="32"/>
    </row>
    <row r="16" spans="1:16" s="30" customFormat="1" ht="21.2" customHeight="1">
      <c r="A16" s="29"/>
      <c r="B16" s="11"/>
      <c r="C16" s="21"/>
      <c r="D16" s="21"/>
      <c r="G16" s="21"/>
      <c r="I16" s="16" t="s">
        <v>141</v>
      </c>
      <c r="J16" s="8">
        <f>SUM(J14:J15)</f>
        <v>6500000</v>
      </c>
      <c r="L16" s="31"/>
      <c r="M16" s="31" t="s">
        <v>290</v>
      </c>
      <c r="N16" s="28"/>
      <c r="O16" s="28"/>
      <c r="P16" s="32"/>
    </row>
    <row r="17" spans="1:16" s="30" customFormat="1" ht="21.2" customHeight="1">
      <c r="A17" s="29"/>
      <c r="B17" s="11"/>
      <c r="C17" s="21"/>
      <c r="D17" s="21"/>
      <c r="G17" s="21"/>
      <c r="I17" s="16"/>
      <c r="J17" s="8"/>
      <c r="L17" s="31"/>
      <c r="M17" s="31"/>
      <c r="N17" s="28"/>
      <c r="O17" s="28"/>
      <c r="P17" s="32"/>
    </row>
    <row r="18" spans="1:16" s="30" customFormat="1" ht="21.2" customHeight="1">
      <c r="A18" s="29"/>
      <c r="B18" s="11">
        <v>16.3</v>
      </c>
      <c r="C18" s="34" t="s">
        <v>145</v>
      </c>
      <c r="D18" s="21"/>
      <c r="G18" s="21"/>
      <c r="N18" s="28" t="s">
        <v>104</v>
      </c>
      <c r="O18" s="35">
        <f>+J21</f>
        <v>273000</v>
      </c>
      <c r="P18" s="32"/>
    </row>
    <row r="19" spans="1:16" s="30" customFormat="1" ht="21.2" customHeight="1">
      <c r="A19" s="29"/>
      <c r="B19" s="11"/>
      <c r="D19" s="21" t="s">
        <v>197</v>
      </c>
      <c r="G19" s="21"/>
      <c r="I19" s="16" t="s">
        <v>141</v>
      </c>
      <c r="J19" s="8">
        <f>180000+30000</f>
        <v>210000</v>
      </c>
      <c r="M19" s="31" t="s">
        <v>290</v>
      </c>
      <c r="N19" s="28"/>
      <c r="O19" s="28"/>
      <c r="P19" s="32"/>
    </row>
    <row r="20" spans="1:16" s="30" customFormat="1" ht="21.2" customHeight="1">
      <c r="A20" s="29"/>
      <c r="B20" s="11"/>
      <c r="D20" s="21" t="s">
        <v>296</v>
      </c>
      <c r="G20" s="21"/>
      <c r="I20" s="16" t="s">
        <v>141</v>
      </c>
      <c r="J20" s="8">
        <f>+J19*0.3</f>
        <v>63000</v>
      </c>
      <c r="M20" s="31" t="s">
        <v>290</v>
      </c>
      <c r="N20" s="28"/>
      <c r="O20" s="28"/>
      <c r="P20" s="32"/>
    </row>
    <row r="21" spans="1:16" s="30" customFormat="1" ht="21.2" customHeight="1">
      <c r="A21" s="29"/>
      <c r="B21" s="11"/>
      <c r="D21" s="21"/>
      <c r="G21" s="21"/>
      <c r="I21" s="16" t="s">
        <v>141</v>
      </c>
      <c r="J21" s="8">
        <f>SUM(J19:J20)</f>
        <v>273000</v>
      </c>
      <c r="M21" s="31" t="s">
        <v>290</v>
      </c>
      <c r="N21" s="28"/>
      <c r="O21" s="28"/>
      <c r="P21" s="32"/>
    </row>
    <row r="22" spans="1:16" s="30" customFormat="1" ht="21.2" customHeight="1">
      <c r="A22" s="29"/>
      <c r="B22" s="11"/>
      <c r="D22" s="21"/>
      <c r="G22" s="21"/>
      <c r="I22" s="16"/>
      <c r="J22" s="8"/>
      <c r="M22" s="31"/>
      <c r="N22" s="28"/>
      <c r="O22" s="28"/>
      <c r="P22" s="32"/>
    </row>
    <row r="23" spans="1:16" s="30" customFormat="1" ht="21.2" customHeight="1">
      <c r="A23" s="29"/>
      <c r="B23" s="11">
        <v>16.3</v>
      </c>
      <c r="C23" s="34" t="s">
        <v>195</v>
      </c>
      <c r="D23" s="21"/>
      <c r="G23" s="21"/>
      <c r="J23" s="208"/>
      <c r="N23" s="28" t="s">
        <v>104</v>
      </c>
      <c r="O23" s="35">
        <f>+J26</f>
        <v>577850</v>
      </c>
      <c r="P23" s="32"/>
    </row>
    <row r="24" spans="1:16" s="30" customFormat="1" ht="21.2" customHeight="1">
      <c r="A24" s="29"/>
      <c r="B24" s="11"/>
      <c r="D24" s="21" t="s">
        <v>197</v>
      </c>
      <c r="G24" s="21"/>
      <c r="I24" s="16" t="s">
        <v>141</v>
      </c>
      <c r="J24" s="8">
        <f>412500+32000</f>
        <v>444500</v>
      </c>
      <c r="M24" s="31" t="s">
        <v>290</v>
      </c>
      <c r="N24" s="28"/>
      <c r="O24" s="28"/>
      <c r="P24" s="32"/>
    </row>
    <row r="25" spans="1:16" s="30" customFormat="1" ht="21.2" customHeight="1">
      <c r="A25" s="29"/>
      <c r="B25" s="11"/>
      <c r="D25" s="21" t="s">
        <v>296</v>
      </c>
      <c r="G25" s="21"/>
      <c r="I25" s="16" t="s">
        <v>141</v>
      </c>
      <c r="J25" s="8">
        <f>+J24*0.3</f>
        <v>133350</v>
      </c>
      <c r="M25" s="31" t="s">
        <v>290</v>
      </c>
      <c r="N25" s="28"/>
      <c r="O25" s="28"/>
      <c r="P25" s="32"/>
    </row>
    <row r="26" spans="1:16" s="30" customFormat="1" ht="21.2" customHeight="1">
      <c r="A26" s="29"/>
      <c r="B26" s="11"/>
      <c r="D26" s="21"/>
      <c r="G26" s="21"/>
      <c r="I26" s="16" t="s">
        <v>141</v>
      </c>
      <c r="J26" s="8">
        <f>SUM(J24:J25)</f>
        <v>577850</v>
      </c>
      <c r="M26" s="31" t="s">
        <v>290</v>
      </c>
      <c r="N26" s="28"/>
      <c r="O26" s="28"/>
      <c r="P26" s="32"/>
    </row>
    <row r="27" spans="1:16" s="30" customFormat="1" ht="21.2" customHeight="1">
      <c r="A27" s="29"/>
      <c r="B27" s="11"/>
      <c r="D27" s="21"/>
      <c r="G27" s="21"/>
      <c r="I27" s="16"/>
      <c r="J27" s="25"/>
      <c r="M27" s="31"/>
      <c r="N27" s="28"/>
      <c r="O27" s="28"/>
      <c r="P27" s="32"/>
    </row>
    <row r="28" spans="1:16" s="30" customFormat="1" ht="21.2" customHeight="1">
      <c r="A28" s="29"/>
      <c r="B28" s="11">
        <v>16.3</v>
      </c>
      <c r="C28" s="34" t="s">
        <v>144</v>
      </c>
      <c r="D28" s="21"/>
      <c r="G28" s="21"/>
      <c r="N28" s="28" t="s">
        <v>104</v>
      </c>
      <c r="O28" s="35">
        <f>+J31</f>
        <v>3250000</v>
      </c>
      <c r="P28" s="32"/>
    </row>
    <row r="29" spans="1:16" s="30" customFormat="1" ht="21.2" customHeight="1">
      <c r="A29" s="29"/>
      <c r="B29" s="11"/>
      <c r="D29" s="21" t="s">
        <v>197</v>
      </c>
      <c r="G29" s="21"/>
      <c r="I29" s="16" t="s">
        <v>141</v>
      </c>
      <c r="J29" s="8">
        <v>2500000</v>
      </c>
      <c r="M29" s="31" t="s">
        <v>290</v>
      </c>
      <c r="N29" s="28"/>
      <c r="O29" s="28"/>
      <c r="P29" s="32"/>
    </row>
    <row r="30" spans="1:16" s="30" customFormat="1" ht="21.2" customHeight="1">
      <c r="A30" s="29"/>
      <c r="B30" s="11"/>
      <c r="D30" s="21" t="s">
        <v>296</v>
      </c>
      <c r="G30" s="21"/>
      <c r="I30" s="16" t="s">
        <v>141</v>
      </c>
      <c r="J30" s="8">
        <f>+J29*0.3</f>
        <v>750000</v>
      </c>
      <c r="M30" s="31" t="s">
        <v>290</v>
      </c>
      <c r="N30" s="28"/>
      <c r="O30" s="28"/>
      <c r="P30" s="32"/>
    </row>
    <row r="31" spans="1:16" s="30" customFormat="1" ht="21.2" customHeight="1">
      <c r="A31" s="29"/>
      <c r="B31" s="11"/>
      <c r="D31" s="21"/>
      <c r="G31" s="21"/>
      <c r="I31" s="16" t="s">
        <v>141</v>
      </c>
      <c r="J31" s="8">
        <f>SUM(J29:J30)</f>
        <v>3250000</v>
      </c>
      <c r="M31" s="31" t="s">
        <v>290</v>
      </c>
      <c r="N31" s="28"/>
      <c r="O31" s="28"/>
      <c r="P31" s="32"/>
    </row>
    <row r="32" spans="1:16" s="30" customFormat="1" ht="21.2" customHeight="1">
      <c r="A32" s="19"/>
      <c r="B32" s="11"/>
      <c r="D32" s="21"/>
      <c r="G32" s="21"/>
      <c r="I32" s="16"/>
      <c r="J32" s="25"/>
      <c r="M32" s="31"/>
      <c r="N32" s="28"/>
      <c r="O32" s="28"/>
      <c r="P32" s="32"/>
    </row>
    <row r="33" spans="1:16" s="6" customFormat="1" ht="33">
      <c r="B33" s="11">
        <v>16.5</v>
      </c>
      <c r="C33" s="6" t="s">
        <v>152</v>
      </c>
      <c r="H33" s="7"/>
      <c r="K33" s="3"/>
      <c r="L33" s="14"/>
      <c r="M33" s="14"/>
      <c r="N33" s="28" t="s">
        <v>104</v>
      </c>
      <c r="O33" s="28">
        <f>+J37</f>
        <v>24000</v>
      </c>
      <c r="P33" s="10" t="s">
        <v>149</v>
      </c>
    </row>
    <row r="34" spans="1:16" s="30" customFormat="1" ht="21.2" customHeight="1">
      <c r="A34" s="29"/>
      <c r="B34" s="11"/>
      <c r="C34" s="21"/>
      <c r="D34" s="21" t="s">
        <v>265</v>
      </c>
      <c r="E34" s="21" t="s">
        <v>293</v>
      </c>
      <c r="H34" s="33"/>
      <c r="I34" s="30" t="s">
        <v>141</v>
      </c>
      <c r="J34" s="203">
        <v>18500</v>
      </c>
      <c r="M34" s="31" t="s">
        <v>290</v>
      </c>
      <c r="N34" s="32"/>
      <c r="O34" s="32"/>
      <c r="P34" s="32" t="s">
        <v>150</v>
      </c>
    </row>
    <row r="35" spans="1:16" s="30" customFormat="1" ht="21.2" customHeight="1">
      <c r="A35" s="29"/>
      <c r="B35" s="11"/>
      <c r="C35" s="21"/>
      <c r="D35" s="21" t="s">
        <v>265</v>
      </c>
      <c r="E35" s="21" t="s">
        <v>295</v>
      </c>
      <c r="I35" s="30" t="s">
        <v>141</v>
      </c>
      <c r="J35" s="20">
        <f>SUM(J34:J34)*0.3</f>
        <v>5550</v>
      </c>
      <c r="M35" s="31" t="s">
        <v>290</v>
      </c>
      <c r="N35" s="32"/>
      <c r="O35" s="32"/>
      <c r="P35" s="32" t="s">
        <v>151</v>
      </c>
    </row>
    <row r="36" spans="1:16" s="30" customFormat="1" ht="21.2" customHeight="1">
      <c r="A36" s="29"/>
      <c r="B36" s="11"/>
      <c r="C36" s="21"/>
      <c r="D36" s="21"/>
      <c r="G36" s="21" t="s">
        <v>142</v>
      </c>
      <c r="I36" s="30" t="s">
        <v>141</v>
      </c>
      <c r="J36" s="20">
        <f>SUM(J34:J35)</f>
        <v>24050</v>
      </c>
      <c r="M36" s="31" t="s">
        <v>290</v>
      </c>
      <c r="N36" s="32"/>
      <c r="O36" s="32"/>
      <c r="P36" s="32"/>
    </row>
    <row r="37" spans="1:16" s="6" customFormat="1" ht="33">
      <c r="B37" s="11"/>
      <c r="G37" s="30" t="s">
        <v>291</v>
      </c>
      <c r="I37" s="30" t="s">
        <v>141</v>
      </c>
      <c r="J37" s="14">
        <f>ROUND(J36,-3)</f>
        <v>24000</v>
      </c>
      <c r="M37" s="31" t="s">
        <v>290</v>
      </c>
      <c r="N37" s="10"/>
      <c r="O37" s="10"/>
      <c r="P37" s="10"/>
    </row>
    <row r="38" spans="1:16" s="6" customFormat="1" ht="13.7" customHeight="1">
      <c r="B38" s="11"/>
      <c r="H38" s="7"/>
      <c r="J38" s="30"/>
      <c r="K38" s="16"/>
      <c r="L38" s="14"/>
      <c r="M38" s="31"/>
      <c r="N38" s="28"/>
      <c r="O38" s="28"/>
      <c r="P38" s="10"/>
    </row>
    <row r="39" spans="1:16" s="6" customFormat="1" ht="33">
      <c r="B39" s="11">
        <v>16.600000000000001</v>
      </c>
      <c r="C39" s="6" t="s">
        <v>153</v>
      </c>
      <c r="H39" s="7"/>
      <c r="K39" s="3"/>
      <c r="L39" s="14"/>
      <c r="M39" s="14"/>
      <c r="N39" s="28" t="s">
        <v>104</v>
      </c>
      <c r="O39" s="28">
        <f>+J43</f>
        <v>35000</v>
      </c>
      <c r="P39" s="10" t="s">
        <v>149</v>
      </c>
    </row>
    <row r="40" spans="1:16" s="30" customFormat="1" ht="21.2" customHeight="1">
      <c r="A40" s="29"/>
      <c r="B40" s="11"/>
      <c r="C40" s="21"/>
      <c r="D40" s="21" t="s">
        <v>265</v>
      </c>
      <c r="E40" s="21" t="s">
        <v>293</v>
      </c>
      <c r="H40" s="33"/>
      <c r="I40" s="30" t="s">
        <v>141</v>
      </c>
      <c r="J40" s="203">
        <v>27100</v>
      </c>
      <c r="M40" s="31" t="s">
        <v>290</v>
      </c>
      <c r="N40" s="32"/>
      <c r="O40" s="32"/>
      <c r="P40" s="32" t="s">
        <v>150</v>
      </c>
    </row>
    <row r="41" spans="1:16" s="30" customFormat="1" ht="21.2" customHeight="1">
      <c r="A41" s="29"/>
      <c r="B41" s="11"/>
      <c r="C41" s="21"/>
      <c r="D41" s="21" t="s">
        <v>265</v>
      </c>
      <c r="E41" s="21" t="s">
        <v>295</v>
      </c>
      <c r="I41" s="30" t="s">
        <v>141</v>
      </c>
      <c r="J41" s="20">
        <f>SUM(J40:J40)*0.3</f>
        <v>8130</v>
      </c>
      <c r="M41" s="31" t="s">
        <v>290</v>
      </c>
      <c r="N41" s="32"/>
      <c r="O41" s="32"/>
      <c r="P41" s="32" t="s">
        <v>151</v>
      </c>
    </row>
    <row r="42" spans="1:16" s="30" customFormat="1" ht="21.2" customHeight="1">
      <c r="A42" s="29"/>
      <c r="B42" s="11"/>
      <c r="C42" s="21"/>
      <c r="D42" s="21"/>
      <c r="G42" s="21" t="s">
        <v>142</v>
      </c>
      <c r="I42" s="30" t="s">
        <v>141</v>
      </c>
      <c r="J42" s="20">
        <f>SUM(J40:J41)</f>
        <v>35230</v>
      </c>
      <c r="M42" s="31" t="s">
        <v>290</v>
      </c>
      <c r="N42" s="32"/>
      <c r="O42" s="32"/>
      <c r="P42" s="32"/>
    </row>
    <row r="43" spans="1:16" s="6" customFormat="1" ht="33">
      <c r="B43" s="11"/>
      <c r="G43" s="30" t="s">
        <v>291</v>
      </c>
      <c r="I43" s="30" t="s">
        <v>141</v>
      </c>
      <c r="J43" s="14">
        <f>ROUND(J42,-3)</f>
        <v>35000</v>
      </c>
      <c r="M43" s="31" t="s">
        <v>290</v>
      </c>
      <c r="N43" s="10"/>
      <c r="O43" s="10"/>
      <c r="P43" s="10"/>
    </row>
    <row r="44" spans="1:16" ht="13.7" customHeight="1">
      <c r="B44" s="68"/>
      <c r="C44" s="69"/>
      <c r="D44" s="3"/>
      <c r="E44" s="65"/>
      <c r="F44" s="65"/>
      <c r="I44" s="58"/>
      <c r="J44" s="26"/>
      <c r="M44" s="59"/>
      <c r="N44" s="70"/>
      <c r="O44" s="71"/>
      <c r="P44" s="61"/>
    </row>
    <row r="45" spans="1:16" s="6" customFormat="1" ht="33">
      <c r="B45" s="11">
        <v>16.7</v>
      </c>
      <c r="C45" s="5" t="s">
        <v>154</v>
      </c>
      <c r="H45" s="7"/>
      <c r="K45" s="3"/>
      <c r="L45" s="14"/>
      <c r="M45" s="14"/>
      <c r="N45" s="28" t="s">
        <v>104</v>
      </c>
      <c r="O45" s="28">
        <f>+J49</f>
        <v>51000</v>
      </c>
      <c r="P45" s="10" t="s">
        <v>149</v>
      </c>
    </row>
    <row r="46" spans="1:16" s="30" customFormat="1" ht="21.2" customHeight="1">
      <c r="A46" s="29"/>
      <c r="B46" s="11"/>
      <c r="C46" s="21"/>
      <c r="D46" s="21" t="s">
        <v>265</v>
      </c>
      <c r="E46" s="21" t="s">
        <v>293</v>
      </c>
      <c r="H46" s="33"/>
      <c r="I46" s="30" t="s">
        <v>141</v>
      </c>
      <c r="J46" s="203">
        <v>39400</v>
      </c>
      <c r="M46" s="31" t="s">
        <v>290</v>
      </c>
      <c r="N46" s="32"/>
      <c r="O46" s="32"/>
      <c r="P46" s="32" t="s">
        <v>150</v>
      </c>
    </row>
    <row r="47" spans="1:16" s="30" customFormat="1" ht="21.2" customHeight="1">
      <c r="A47" s="29"/>
      <c r="B47" s="11"/>
      <c r="C47" s="21"/>
      <c r="D47" s="21" t="s">
        <v>265</v>
      </c>
      <c r="E47" s="21" t="s">
        <v>295</v>
      </c>
      <c r="I47" s="30" t="s">
        <v>141</v>
      </c>
      <c r="J47" s="20">
        <f>SUM(J46:J46)*0.3</f>
        <v>11820</v>
      </c>
      <c r="M47" s="31" t="s">
        <v>290</v>
      </c>
      <c r="N47" s="32"/>
      <c r="O47" s="32"/>
      <c r="P47" s="32" t="s">
        <v>151</v>
      </c>
    </row>
    <row r="48" spans="1:16" s="30" customFormat="1" ht="21.2" customHeight="1">
      <c r="A48" s="29"/>
      <c r="B48" s="11"/>
      <c r="C48" s="21"/>
      <c r="D48" s="21"/>
      <c r="G48" s="21" t="s">
        <v>142</v>
      </c>
      <c r="I48" s="30" t="s">
        <v>141</v>
      </c>
      <c r="J48" s="20">
        <f>SUM(J46:J47)</f>
        <v>51220</v>
      </c>
      <c r="M48" s="31" t="s">
        <v>290</v>
      </c>
      <c r="N48" s="32"/>
      <c r="O48" s="32"/>
      <c r="P48" s="32"/>
    </row>
    <row r="49" spans="1:16" s="6" customFormat="1" ht="33">
      <c r="B49" s="11"/>
      <c r="G49" s="30" t="s">
        <v>291</v>
      </c>
      <c r="I49" s="30" t="s">
        <v>141</v>
      </c>
      <c r="J49" s="14">
        <f>ROUND(J48,-3)</f>
        <v>51000</v>
      </c>
      <c r="M49" s="31" t="s">
        <v>290</v>
      </c>
      <c r="N49" s="10"/>
      <c r="O49" s="10"/>
      <c r="P49" s="10"/>
    </row>
    <row r="50" spans="1:16" ht="12.2" customHeight="1">
      <c r="B50" s="24"/>
      <c r="C50" s="69"/>
      <c r="D50" s="6"/>
      <c r="E50" s="65"/>
      <c r="F50" s="65"/>
      <c r="I50" s="58"/>
      <c r="J50" s="26"/>
      <c r="M50" s="59"/>
      <c r="N50" s="70"/>
      <c r="O50" s="71"/>
      <c r="P50" s="61"/>
    </row>
    <row r="51" spans="1:16" ht="21.75" customHeight="1">
      <c r="B51" s="11">
        <v>16.7</v>
      </c>
      <c r="C51" s="5" t="s">
        <v>193</v>
      </c>
      <c r="D51" s="6"/>
      <c r="E51" s="6"/>
      <c r="F51" s="6"/>
      <c r="G51" s="6"/>
      <c r="H51" s="7"/>
      <c r="I51" s="6"/>
      <c r="J51" s="6"/>
      <c r="K51" s="3"/>
      <c r="L51" s="14"/>
      <c r="M51" s="14"/>
      <c r="N51" s="28" t="s">
        <v>104</v>
      </c>
      <c r="O51" s="28">
        <f>+J55</f>
        <v>158000</v>
      </c>
      <c r="P51" s="10" t="s">
        <v>149</v>
      </c>
    </row>
    <row r="52" spans="1:16" ht="21.75" customHeight="1">
      <c r="B52" s="11"/>
      <c r="C52" s="21"/>
      <c r="D52" s="21" t="s">
        <v>265</v>
      </c>
      <c r="E52" s="21" t="s">
        <v>293</v>
      </c>
      <c r="F52" s="30"/>
      <c r="G52" s="30"/>
      <c r="H52" s="33"/>
      <c r="I52" s="30" t="s">
        <v>141</v>
      </c>
      <c r="J52" s="203">
        <v>121500</v>
      </c>
      <c r="K52" s="30"/>
      <c r="L52" s="30"/>
      <c r="M52" s="31" t="s">
        <v>290</v>
      </c>
      <c r="N52" s="32"/>
      <c r="O52" s="32"/>
      <c r="P52" s="32" t="s">
        <v>150</v>
      </c>
    </row>
    <row r="53" spans="1:16" ht="21.75" customHeight="1">
      <c r="B53" s="11"/>
      <c r="C53" s="21"/>
      <c r="D53" s="21" t="s">
        <v>265</v>
      </c>
      <c r="E53" s="21" t="s">
        <v>295</v>
      </c>
      <c r="F53" s="30"/>
      <c r="G53" s="30"/>
      <c r="H53" s="30"/>
      <c r="I53" s="30" t="s">
        <v>141</v>
      </c>
      <c r="J53" s="20">
        <f>SUM(J52:J52)*0.3</f>
        <v>36450</v>
      </c>
      <c r="K53" s="30"/>
      <c r="L53" s="30"/>
      <c r="M53" s="31" t="s">
        <v>290</v>
      </c>
      <c r="N53" s="32"/>
      <c r="O53" s="32"/>
      <c r="P53" s="32" t="s">
        <v>151</v>
      </c>
    </row>
    <row r="54" spans="1:16" ht="21.75" customHeight="1">
      <c r="B54" s="11"/>
      <c r="C54" s="21"/>
      <c r="D54" s="21"/>
      <c r="E54" s="30"/>
      <c r="F54" s="30"/>
      <c r="G54" s="21" t="s">
        <v>142</v>
      </c>
      <c r="H54" s="30"/>
      <c r="I54" s="30" t="s">
        <v>141</v>
      </c>
      <c r="J54" s="20">
        <f>SUM(J52:J53)</f>
        <v>157950</v>
      </c>
      <c r="K54" s="30"/>
      <c r="L54" s="30"/>
      <c r="M54" s="31" t="s">
        <v>290</v>
      </c>
      <c r="N54" s="32"/>
      <c r="O54" s="32"/>
      <c r="P54" s="32"/>
    </row>
    <row r="55" spans="1:16" ht="21.75" customHeight="1">
      <c r="B55" s="11"/>
      <c r="C55" s="6"/>
      <c r="D55" s="6"/>
      <c r="E55" s="6"/>
      <c r="F55" s="6"/>
      <c r="G55" s="30" t="s">
        <v>291</v>
      </c>
      <c r="H55" s="6"/>
      <c r="I55" s="30" t="s">
        <v>141</v>
      </c>
      <c r="J55" s="14">
        <f>ROUND(J54,-3)</f>
        <v>158000</v>
      </c>
      <c r="K55" s="6"/>
      <c r="L55" s="6"/>
      <c r="M55" s="31" t="s">
        <v>290</v>
      </c>
      <c r="N55" s="10"/>
      <c r="O55" s="10"/>
      <c r="P55" s="10"/>
    </row>
    <row r="56" spans="1:16" s="77" customFormat="1" ht="21.75" customHeight="1">
      <c r="B56" s="13"/>
      <c r="C56" s="12"/>
      <c r="D56" s="12"/>
      <c r="E56" s="12"/>
      <c r="F56" s="12"/>
      <c r="G56" s="209"/>
      <c r="H56" s="12"/>
      <c r="I56" s="209"/>
      <c r="J56" s="18"/>
      <c r="K56" s="12"/>
      <c r="L56" s="12"/>
      <c r="M56" s="210"/>
      <c r="N56" s="9"/>
      <c r="O56" s="9"/>
      <c r="P56" s="9"/>
    </row>
    <row r="57" spans="1:16" s="6" customFormat="1" ht="33">
      <c r="B57" s="11">
        <v>16.8</v>
      </c>
      <c r="C57" s="5" t="s">
        <v>155</v>
      </c>
      <c r="H57" s="7"/>
      <c r="K57" s="3"/>
      <c r="L57" s="14"/>
      <c r="M57" s="14"/>
      <c r="N57" s="28" t="s">
        <v>104</v>
      </c>
      <c r="O57" s="28">
        <f>+J61</f>
        <v>13000</v>
      </c>
      <c r="P57" s="10" t="s">
        <v>149</v>
      </c>
    </row>
    <row r="58" spans="1:16" s="30" customFormat="1" ht="21.2" customHeight="1">
      <c r="A58" s="29"/>
      <c r="B58" s="11"/>
      <c r="C58" s="21"/>
      <c r="D58" s="21" t="s">
        <v>265</v>
      </c>
      <c r="E58" s="21" t="s">
        <v>293</v>
      </c>
      <c r="H58" s="33"/>
      <c r="I58" s="30" t="s">
        <v>141</v>
      </c>
      <c r="J58" s="203">
        <v>9900</v>
      </c>
      <c r="M58" s="31" t="s">
        <v>290</v>
      </c>
      <c r="N58" s="32"/>
      <c r="O58" s="32"/>
      <c r="P58" s="32" t="s">
        <v>150</v>
      </c>
    </row>
    <row r="59" spans="1:16" s="30" customFormat="1" ht="21.2" customHeight="1">
      <c r="A59" s="29"/>
      <c r="B59" s="11"/>
      <c r="C59" s="21"/>
      <c r="D59" s="21" t="s">
        <v>265</v>
      </c>
      <c r="E59" s="21" t="s">
        <v>295</v>
      </c>
      <c r="I59" s="30" t="s">
        <v>141</v>
      </c>
      <c r="J59" s="20">
        <f>SUM(J58:J58)*0.3</f>
        <v>2970</v>
      </c>
      <c r="M59" s="31" t="s">
        <v>290</v>
      </c>
      <c r="N59" s="32"/>
      <c r="O59" s="32"/>
      <c r="P59" s="32" t="s">
        <v>151</v>
      </c>
    </row>
    <row r="60" spans="1:16" s="30" customFormat="1" ht="21.2" customHeight="1">
      <c r="A60" s="29"/>
      <c r="B60" s="11"/>
      <c r="C60" s="21"/>
      <c r="D60" s="21"/>
      <c r="G60" s="21" t="s">
        <v>142</v>
      </c>
      <c r="I60" s="30" t="s">
        <v>141</v>
      </c>
      <c r="J60" s="20">
        <f>SUM(J58:J59)</f>
        <v>12870</v>
      </c>
      <c r="M60" s="31" t="s">
        <v>290</v>
      </c>
      <c r="N60" s="32"/>
      <c r="O60" s="32"/>
      <c r="P60" s="32"/>
    </row>
    <row r="61" spans="1:16" s="6" customFormat="1" ht="33">
      <c r="B61" s="11"/>
      <c r="G61" s="30" t="s">
        <v>291</v>
      </c>
      <c r="I61" s="30" t="s">
        <v>141</v>
      </c>
      <c r="J61" s="14">
        <f>ROUND(J60,-3)</f>
        <v>13000</v>
      </c>
      <c r="M61" s="31" t="s">
        <v>290</v>
      </c>
      <c r="N61" s="10"/>
      <c r="O61" s="10"/>
      <c r="P61" s="10"/>
    </row>
    <row r="62" spans="1:16" ht="21.75" customHeight="1">
      <c r="B62" s="24"/>
      <c r="C62" s="69"/>
      <c r="D62" s="6"/>
      <c r="E62" s="65"/>
      <c r="F62" s="65"/>
      <c r="I62" s="58"/>
      <c r="J62" s="26"/>
      <c r="M62" s="59"/>
      <c r="N62" s="70"/>
      <c r="O62" s="71"/>
      <c r="P62" s="61"/>
    </row>
    <row r="63" spans="1:16" s="6" customFormat="1" ht="33">
      <c r="B63" s="11">
        <v>16.899999999999999</v>
      </c>
      <c r="C63" s="5" t="s">
        <v>156</v>
      </c>
      <c r="H63" s="7"/>
      <c r="K63" s="3"/>
      <c r="L63" s="14"/>
      <c r="M63" s="14"/>
      <c r="N63" s="28" t="s">
        <v>104</v>
      </c>
      <c r="O63" s="28">
        <f>+J67</f>
        <v>1951000</v>
      </c>
      <c r="P63" s="10" t="s">
        <v>149</v>
      </c>
    </row>
    <row r="64" spans="1:16" s="30" customFormat="1" ht="21.2" customHeight="1">
      <c r="A64" s="29"/>
      <c r="B64" s="11"/>
      <c r="C64" s="21"/>
      <c r="D64" s="21" t="s">
        <v>265</v>
      </c>
      <c r="E64" s="21" t="s">
        <v>293</v>
      </c>
      <c r="H64" s="33"/>
      <c r="I64" s="30" t="s">
        <v>141</v>
      </c>
      <c r="J64" s="203">
        <v>1500700</v>
      </c>
      <c r="M64" s="31" t="s">
        <v>290</v>
      </c>
      <c r="N64" s="32"/>
      <c r="O64" s="32"/>
      <c r="P64" s="32" t="s">
        <v>150</v>
      </c>
    </row>
    <row r="65" spans="1:16" s="30" customFormat="1" ht="21.2" customHeight="1">
      <c r="A65" s="29"/>
      <c r="B65" s="11"/>
      <c r="C65" s="21"/>
      <c r="D65" s="21" t="s">
        <v>265</v>
      </c>
      <c r="E65" s="21" t="s">
        <v>295</v>
      </c>
      <c r="I65" s="30" t="s">
        <v>141</v>
      </c>
      <c r="J65" s="20">
        <f>SUM(J64:J64)*0.3</f>
        <v>450210</v>
      </c>
      <c r="M65" s="31" t="s">
        <v>290</v>
      </c>
      <c r="N65" s="32"/>
      <c r="O65" s="32"/>
      <c r="P65" s="32" t="s">
        <v>151</v>
      </c>
    </row>
    <row r="66" spans="1:16" s="30" customFormat="1" ht="21.2" customHeight="1">
      <c r="A66" s="29"/>
      <c r="B66" s="11"/>
      <c r="C66" s="21"/>
      <c r="D66" s="21"/>
      <c r="G66" s="21" t="s">
        <v>142</v>
      </c>
      <c r="I66" s="30" t="s">
        <v>141</v>
      </c>
      <c r="J66" s="20">
        <f>SUM(J64:J65)</f>
        <v>1950910</v>
      </c>
      <c r="M66" s="31" t="s">
        <v>290</v>
      </c>
      <c r="N66" s="32"/>
      <c r="O66" s="32"/>
      <c r="P66" s="32"/>
    </row>
    <row r="67" spans="1:16" s="6" customFormat="1" ht="33">
      <c r="B67" s="11"/>
      <c r="G67" s="30" t="s">
        <v>291</v>
      </c>
      <c r="I67" s="30" t="s">
        <v>141</v>
      </c>
      <c r="J67" s="14">
        <f>ROUND(J66,-3)</f>
        <v>1951000</v>
      </c>
      <c r="M67" s="31" t="s">
        <v>290</v>
      </c>
      <c r="N67" s="10"/>
      <c r="O67" s="10"/>
      <c r="P67" s="10"/>
    </row>
    <row r="68" spans="1:16" ht="22.7" customHeight="1">
      <c r="B68" s="24"/>
      <c r="C68" s="69"/>
      <c r="D68" s="6"/>
      <c r="E68" s="65"/>
      <c r="F68" s="65"/>
      <c r="I68" s="58"/>
      <c r="J68" s="26"/>
      <c r="M68" s="59"/>
      <c r="N68" s="70"/>
      <c r="O68" s="71"/>
      <c r="P68" s="61"/>
    </row>
    <row r="75" spans="1:16" s="6" customFormat="1" ht="33">
      <c r="B75" s="1">
        <v>16.11</v>
      </c>
      <c r="C75" s="5" t="s">
        <v>157</v>
      </c>
      <c r="H75" s="7"/>
      <c r="K75" s="3"/>
      <c r="L75" s="14"/>
      <c r="M75" s="14"/>
      <c r="N75" s="28" t="s">
        <v>104</v>
      </c>
      <c r="O75" s="28">
        <f>+J79</f>
        <v>630000</v>
      </c>
      <c r="P75" s="10" t="s">
        <v>149</v>
      </c>
    </row>
    <row r="76" spans="1:16" s="30" customFormat="1" ht="21.2" customHeight="1">
      <c r="A76" s="29"/>
      <c r="B76" s="11"/>
      <c r="C76" s="21"/>
      <c r="D76" s="21" t="s">
        <v>265</v>
      </c>
      <c r="E76" s="21" t="s">
        <v>293</v>
      </c>
      <c r="H76" s="33"/>
      <c r="I76" s="30" t="s">
        <v>141</v>
      </c>
      <c r="J76" s="203">
        <v>484700</v>
      </c>
      <c r="M76" s="31" t="s">
        <v>290</v>
      </c>
      <c r="N76" s="32"/>
      <c r="O76" s="32"/>
      <c r="P76" s="32" t="s">
        <v>150</v>
      </c>
    </row>
    <row r="77" spans="1:16" s="30" customFormat="1" ht="21.2" customHeight="1">
      <c r="A77" s="29"/>
      <c r="B77" s="11"/>
      <c r="C77" s="21"/>
      <c r="D77" s="21" t="s">
        <v>265</v>
      </c>
      <c r="E77" s="21" t="s">
        <v>295</v>
      </c>
      <c r="I77" s="30" t="s">
        <v>141</v>
      </c>
      <c r="J77" s="20">
        <f>SUM(J76:J76)*0.3</f>
        <v>145410</v>
      </c>
      <c r="M77" s="31" t="s">
        <v>290</v>
      </c>
      <c r="N77" s="32"/>
      <c r="O77" s="32"/>
      <c r="P77" s="32" t="s">
        <v>151</v>
      </c>
    </row>
    <row r="78" spans="1:16" s="30" customFormat="1" ht="21.2" customHeight="1">
      <c r="A78" s="29"/>
      <c r="B78" s="11"/>
      <c r="C78" s="21"/>
      <c r="D78" s="21"/>
      <c r="G78" s="21" t="s">
        <v>142</v>
      </c>
      <c r="I78" s="30" t="s">
        <v>141</v>
      </c>
      <c r="J78" s="20">
        <f>SUM(J76:J77)</f>
        <v>630110</v>
      </c>
      <c r="M78" s="31" t="s">
        <v>290</v>
      </c>
      <c r="N78" s="32"/>
      <c r="O78" s="32"/>
      <c r="P78" s="32"/>
    </row>
    <row r="79" spans="1:16" s="6" customFormat="1" ht="33">
      <c r="B79" s="11"/>
      <c r="G79" s="30" t="s">
        <v>291</v>
      </c>
      <c r="I79" s="30" t="s">
        <v>141</v>
      </c>
      <c r="J79" s="14">
        <f>ROUND(J78,-3)</f>
        <v>630000</v>
      </c>
      <c r="M79" s="31" t="s">
        <v>290</v>
      </c>
      <c r="N79" s="10"/>
      <c r="O79" s="10"/>
      <c r="P79" s="10"/>
    </row>
    <row r="80" spans="1:16" ht="33">
      <c r="B80" s="24"/>
      <c r="N80" s="1"/>
      <c r="O80" s="71"/>
      <c r="P80" s="70"/>
    </row>
    <row r="81" spans="2:16" ht="33">
      <c r="B81" s="64"/>
      <c r="N81" s="1"/>
      <c r="O81" s="71"/>
      <c r="P81" s="70"/>
    </row>
    <row r="82" spans="2:16" ht="18.75">
      <c r="B82" s="17"/>
      <c r="C82" s="17"/>
      <c r="F82" s="5"/>
      <c r="H82" s="23"/>
      <c r="I82" s="23"/>
      <c r="J82" s="75"/>
      <c r="K82" s="76"/>
      <c r="M82" s="59"/>
      <c r="N82" s="73"/>
      <c r="O82" s="60"/>
      <c r="P82" s="61"/>
    </row>
    <row r="83" spans="2:16" ht="18.75">
      <c r="B83" s="17"/>
      <c r="C83" s="17"/>
      <c r="F83" s="5"/>
      <c r="H83" s="23"/>
      <c r="I83" s="23"/>
      <c r="J83" s="75"/>
      <c r="K83" s="76"/>
      <c r="M83" s="59"/>
      <c r="N83" s="73"/>
      <c r="O83" s="60"/>
      <c r="P83" s="61"/>
    </row>
    <row r="84" spans="2:16" ht="33">
      <c r="B84" s="17"/>
      <c r="C84" s="79"/>
      <c r="D84" s="23"/>
      <c r="E84" s="21"/>
      <c r="H84" s="23"/>
      <c r="I84" s="23"/>
      <c r="J84" s="75"/>
      <c r="K84" s="76"/>
      <c r="N84" s="73"/>
      <c r="O84" s="60"/>
      <c r="P84" s="70"/>
    </row>
    <row r="85" spans="2:16" ht="18.75">
      <c r="B85" s="80"/>
      <c r="C85" s="81"/>
      <c r="D85" s="77"/>
      <c r="E85" s="77"/>
      <c r="F85" s="47"/>
      <c r="G85" s="77"/>
      <c r="H85" s="77"/>
      <c r="I85" s="82"/>
      <c r="J85" s="77"/>
      <c r="K85" s="77"/>
      <c r="L85" s="77"/>
      <c r="M85" s="83"/>
      <c r="N85" s="84"/>
      <c r="O85" s="85"/>
      <c r="P85" s="53"/>
    </row>
    <row r="86" spans="2:16" ht="33">
      <c r="B86" s="23"/>
      <c r="D86" s="23"/>
      <c r="E86" s="21"/>
      <c r="H86" s="23"/>
      <c r="I86" s="23"/>
      <c r="J86" s="75"/>
      <c r="K86" s="76"/>
      <c r="N86" s="72"/>
      <c r="O86" s="74"/>
    </row>
    <row r="92" spans="2:16">
      <c r="G92" s="86"/>
    </row>
    <row r="93" spans="2:16">
      <c r="G93" s="86"/>
    </row>
    <row r="95" spans="2:16">
      <c r="G95" s="86"/>
    </row>
  </sheetData>
  <mergeCells count="2">
    <mergeCell ref="B2:P2"/>
    <mergeCell ref="B3:P3"/>
  </mergeCells>
  <phoneticPr fontId="19" type="noConversion"/>
  <pageMargins left="0.65" right="0.196850393700787" top="0.42" bottom="0.49" header="0.23622047244094499" footer="0.118110236220472"/>
  <pageSetup paperSize="9" scale="70" orientation="portrait" r:id="rId1"/>
  <headerFooter alignWithMargins="0">
    <oddFooter>&amp;L&amp;10&amp;F / &amp;A /&amp;D&amp;R&amp;10&amp;P / &amp;N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Q216"/>
  <sheetViews>
    <sheetView zoomScale="85" zoomScaleNormal="75" zoomScaleSheetLayoutView="55" workbookViewId="0">
      <pane xSplit="2" ySplit="5" topLeftCell="C6" activePane="bottomRight" state="frozen"/>
      <selection activeCell="C8" sqref="C8:F8"/>
      <selection pane="topRight" activeCell="C8" sqref="C8:F8"/>
      <selection pane="bottomLeft" activeCell="C8" sqref="C8:F8"/>
      <selection pane="bottomRight" activeCell="D12" sqref="D12"/>
    </sheetView>
  </sheetViews>
  <sheetFormatPr defaultColWidth="10.6328125" defaultRowHeight="18"/>
  <cols>
    <col min="1" max="1" width="7.81640625" style="199" customWidth="1"/>
    <col min="2" max="2" width="62" style="88" customWidth="1"/>
    <col min="3" max="3" width="9.6328125" style="88" customWidth="1"/>
    <col min="4" max="4" width="10" style="89" customWidth="1"/>
    <col min="5" max="5" width="16" style="89" customWidth="1"/>
    <col min="6" max="6" width="16.6328125" style="89" customWidth="1"/>
    <col min="7" max="7" width="14.453125" style="89" customWidth="1"/>
    <col min="8" max="8" width="17" style="89" customWidth="1"/>
    <col min="9" max="9" width="18" style="89" customWidth="1"/>
    <col min="10" max="10" width="19.6328125" style="88" customWidth="1"/>
    <col min="11" max="11" width="10.6328125" style="88"/>
    <col min="12" max="12" width="11.6328125" style="88" bestFit="1" customWidth="1"/>
    <col min="13" max="13" width="10.81640625" style="88" bestFit="1" customWidth="1"/>
    <col min="14" max="16384" width="10.6328125" style="88"/>
  </cols>
  <sheetData>
    <row r="1" spans="1:17">
      <c r="A1" s="87"/>
    </row>
    <row r="2" spans="1:17" ht="23.25">
      <c r="A2" s="90" t="s">
        <v>207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</row>
    <row r="3" spans="1:17">
      <c r="A3" s="89" t="s">
        <v>297</v>
      </c>
    </row>
    <row r="4" spans="1:17">
      <c r="A4" s="1190" t="s">
        <v>189</v>
      </c>
      <c r="B4" s="1196" t="s">
        <v>276</v>
      </c>
      <c r="C4" s="1196" t="s">
        <v>89</v>
      </c>
      <c r="D4" s="1192" t="s">
        <v>90</v>
      </c>
      <c r="E4" s="1194" t="s">
        <v>277</v>
      </c>
      <c r="F4" s="1195"/>
      <c r="G4" s="1194" t="s">
        <v>158</v>
      </c>
      <c r="H4" s="1195"/>
      <c r="I4" s="1192" t="s">
        <v>139</v>
      </c>
      <c r="J4" s="91" t="s">
        <v>208</v>
      </c>
    </row>
    <row r="5" spans="1:17">
      <c r="A5" s="1191"/>
      <c r="B5" s="1197"/>
      <c r="C5" s="1197"/>
      <c r="D5" s="1193"/>
      <c r="E5" s="93" t="s">
        <v>91</v>
      </c>
      <c r="F5" s="93" t="s">
        <v>273</v>
      </c>
      <c r="G5" s="93" t="s">
        <v>91</v>
      </c>
      <c r="H5" s="93" t="s">
        <v>273</v>
      </c>
      <c r="I5" s="1193"/>
      <c r="J5" s="92" t="s">
        <v>209</v>
      </c>
    </row>
    <row r="6" spans="1:17" s="101" customFormat="1" ht="27.75">
      <c r="A6" s="94"/>
      <c r="B6" s="95" t="s">
        <v>210</v>
      </c>
      <c r="C6" s="96"/>
      <c r="D6" s="96"/>
      <c r="E6" s="97"/>
      <c r="F6" s="98"/>
      <c r="G6" s="99"/>
      <c r="H6" s="98"/>
      <c r="I6" s="98"/>
      <c r="J6" s="100"/>
    </row>
    <row r="7" spans="1:17" s="101" customFormat="1" ht="20.25">
      <c r="A7" s="102" t="s">
        <v>211</v>
      </c>
      <c r="B7" s="103" t="s">
        <v>29</v>
      </c>
      <c r="C7" s="104"/>
      <c r="D7" s="105"/>
      <c r="E7" s="106"/>
      <c r="F7" s="107"/>
      <c r="G7" s="108"/>
      <c r="H7" s="104"/>
      <c r="I7" s="104"/>
      <c r="J7" s="109"/>
    </row>
    <row r="8" spans="1:17" s="101" customFormat="1" ht="20.25">
      <c r="A8" s="110"/>
      <c r="B8" s="111" t="s">
        <v>30</v>
      </c>
      <c r="C8" s="112" t="s">
        <v>140</v>
      </c>
      <c r="D8" s="113">
        <v>261</v>
      </c>
      <c r="E8" s="114">
        <f>L8</f>
        <v>4040</v>
      </c>
      <c r="F8" s="115">
        <f t="shared" ref="F8:F24" si="0">D8*E8</f>
        <v>1054440</v>
      </c>
      <c r="G8" s="116">
        <v>870</v>
      </c>
      <c r="H8" s="117">
        <f t="shared" ref="H8:H24" si="1">D8*G8</f>
        <v>227070</v>
      </c>
      <c r="I8" s="118">
        <f t="shared" ref="I8:I24" si="2">F8+H8</f>
        <v>1281510</v>
      </c>
      <c r="J8" s="119">
        <f t="shared" ref="J8:J24" si="3">I8*1.15</f>
        <v>1473736.5</v>
      </c>
      <c r="L8" s="101">
        <f>M8*1</f>
        <v>4040</v>
      </c>
      <c r="M8" s="114">
        <v>4040</v>
      </c>
    </row>
    <row r="9" spans="1:17" s="101" customFormat="1" ht="20.25">
      <c r="A9" s="110"/>
      <c r="B9" s="111" t="s">
        <v>31</v>
      </c>
      <c r="C9" s="112" t="s">
        <v>104</v>
      </c>
      <c r="D9" s="113">
        <v>1</v>
      </c>
      <c r="E9" s="114">
        <f>L9</f>
        <v>400200</v>
      </c>
      <c r="F9" s="115">
        <f t="shared" si="0"/>
        <v>400200</v>
      </c>
      <c r="G9" s="116">
        <v>2000</v>
      </c>
      <c r="H9" s="117">
        <f t="shared" si="1"/>
        <v>2000</v>
      </c>
      <c r="I9" s="118">
        <f t="shared" si="2"/>
        <v>402200</v>
      </c>
      <c r="J9" s="119">
        <f t="shared" si="3"/>
        <v>462529.99999999994</v>
      </c>
      <c r="L9" s="101">
        <f>M9*1</f>
        <v>400200</v>
      </c>
      <c r="M9" s="114">
        <v>400200</v>
      </c>
    </row>
    <row r="10" spans="1:17" s="101" customFormat="1" ht="20.25">
      <c r="A10" s="110"/>
      <c r="B10" s="111" t="s">
        <v>32</v>
      </c>
      <c r="C10" s="112" t="s">
        <v>104</v>
      </c>
      <c r="D10" s="113">
        <v>1</v>
      </c>
      <c r="E10" s="114">
        <v>3196</v>
      </c>
      <c r="F10" s="115">
        <f t="shared" si="0"/>
        <v>3196</v>
      </c>
      <c r="G10" s="116">
        <v>500</v>
      </c>
      <c r="H10" s="117">
        <f t="shared" si="1"/>
        <v>500</v>
      </c>
      <c r="I10" s="118">
        <f t="shared" si="2"/>
        <v>3696</v>
      </c>
      <c r="J10" s="119">
        <f t="shared" si="3"/>
        <v>4250.3999999999996</v>
      </c>
      <c r="M10" s="114"/>
    </row>
    <row r="11" spans="1:17" s="101" customFormat="1" ht="20.25">
      <c r="A11" s="110"/>
      <c r="B11" s="111" t="s">
        <v>33</v>
      </c>
      <c r="C11" s="112" t="s">
        <v>256</v>
      </c>
      <c r="D11" s="113">
        <v>120</v>
      </c>
      <c r="E11" s="114">
        <f t="shared" ref="E11:E23" si="4">L11</f>
        <v>460</v>
      </c>
      <c r="F11" s="115">
        <f t="shared" si="0"/>
        <v>55200</v>
      </c>
      <c r="G11" s="116">
        <v>210</v>
      </c>
      <c r="H11" s="117">
        <f t="shared" si="1"/>
        <v>25200</v>
      </c>
      <c r="I11" s="118">
        <f t="shared" si="2"/>
        <v>80400</v>
      </c>
      <c r="J11" s="119">
        <f t="shared" si="3"/>
        <v>92460</v>
      </c>
      <c r="L11" s="101">
        <f t="shared" ref="L11:L23" si="5">M11*1</f>
        <v>460</v>
      </c>
      <c r="M11" s="114">
        <v>460</v>
      </c>
    </row>
    <row r="12" spans="1:17" s="101" customFormat="1" ht="20.25">
      <c r="A12" s="110"/>
      <c r="B12" s="111" t="s">
        <v>34</v>
      </c>
      <c r="C12" s="112" t="s">
        <v>256</v>
      </c>
      <c r="D12" s="113">
        <v>340</v>
      </c>
      <c r="E12" s="114">
        <f t="shared" si="4"/>
        <v>360</v>
      </c>
      <c r="F12" s="115">
        <f t="shared" si="0"/>
        <v>122400</v>
      </c>
      <c r="G12" s="116">
        <v>130</v>
      </c>
      <c r="H12" s="117">
        <f t="shared" si="1"/>
        <v>44200</v>
      </c>
      <c r="I12" s="118">
        <f t="shared" si="2"/>
        <v>166600</v>
      </c>
      <c r="J12" s="119">
        <f t="shared" si="3"/>
        <v>191589.99999999997</v>
      </c>
      <c r="L12" s="101">
        <f t="shared" si="5"/>
        <v>360</v>
      </c>
      <c r="M12" s="114">
        <v>360</v>
      </c>
    </row>
    <row r="13" spans="1:17" s="101" customFormat="1" ht="20.25">
      <c r="A13" s="110"/>
      <c r="B13" s="111" t="s">
        <v>35</v>
      </c>
      <c r="C13" s="112" t="s">
        <v>36</v>
      </c>
      <c r="D13" s="113">
        <v>1392</v>
      </c>
      <c r="E13" s="114">
        <f t="shared" si="4"/>
        <v>257</v>
      </c>
      <c r="F13" s="115">
        <f t="shared" si="0"/>
        <v>357744</v>
      </c>
      <c r="G13" s="116">
        <v>20</v>
      </c>
      <c r="H13" s="117">
        <f t="shared" si="1"/>
        <v>27840</v>
      </c>
      <c r="I13" s="118">
        <f t="shared" si="2"/>
        <v>385584</v>
      </c>
      <c r="J13" s="119">
        <f t="shared" si="3"/>
        <v>443421.6</v>
      </c>
      <c r="L13" s="101">
        <f t="shared" si="5"/>
        <v>257</v>
      </c>
      <c r="M13" s="114">
        <v>257</v>
      </c>
    </row>
    <row r="14" spans="1:17" s="101" customFormat="1" ht="20.25">
      <c r="A14" s="110"/>
      <c r="B14" s="111" t="s">
        <v>37</v>
      </c>
      <c r="C14" s="112" t="s">
        <v>36</v>
      </c>
      <c r="D14" s="113">
        <v>1186</v>
      </c>
      <c r="E14" s="114">
        <f t="shared" si="4"/>
        <v>762</v>
      </c>
      <c r="F14" s="115">
        <f t="shared" si="0"/>
        <v>903732</v>
      </c>
      <c r="G14" s="116">
        <v>80</v>
      </c>
      <c r="H14" s="117">
        <f t="shared" si="1"/>
        <v>94880</v>
      </c>
      <c r="I14" s="118">
        <f t="shared" si="2"/>
        <v>998612</v>
      </c>
      <c r="J14" s="119">
        <f t="shared" si="3"/>
        <v>1148403.7999999998</v>
      </c>
      <c r="L14" s="101">
        <f t="shared" si="5"/>
        <v>762</v>
      </c>
      <c r="M14" s="114">
        <v>762</v>
      </c>
    </row>
    <row r="15" spans="1:17" s="101" customFormat="1" ht="20.25">
      <c r="A15" s="110"/>
      <c r="B15" s="111" t="s">
        <v>38</v>
      </c>
      <c r="C15" s="112" t="s">
        <v>104</v>
      </c>
      <c r="D15" s="113">
        <v>514</v>
      </c>
      <c r="E15" s="114">
        <f t="shared" si="4"/>
        <v>48</v>
      </c>
      <c r="F15" s="115">
        <f t="shared" si="0"/>
        <v>24672</v>
      </c>
      <c r="G15" s="116">
        <v>30</v>
      </c>
      <c r="H15" s="117">
        <f t="shared" si="1"/>
        <v>15420</v>
      </c>
      <c r="I15" s="118">
        <f t="shared" si="2"/>
        <v>40092</v>
      </c>
      <c r="J15" s="119">
        <f t="shared" si="3"/>
        <v>46105.799999999996</v>
      </c>
      <c r="L15" s="101">
        <f t="shared" si="5"/>
        <v>48</v>
      </c>
      <c r="M15" s="114">
        <v>48</v>
      </c>
    </row>
    <row r="16" spans="1:17" s="101" customFormat="1" ht="20.25">
      <c r="A16" s="110"/>
      <c r="B16" s="111" t="s">
        <v>39</v>
      </c>
      <c r="C16" s="112" t="s">
        <v>104</v>
      </c>
      <c r="D16" s="113">
        <v>348</v>
      </c>
      <c r="E16" s="114">
        <f t="shared" si="4"/>
        <v>145</v>
      </c>
      <c r="F16" s="115">
        <f t="shared" si="0"/>
        <v>50460</v>
      </c>
      <c r="G16" s="116">
        <v>80</v>
      </c>
      <c r="H16" s="117">
        <f t="shared" si="1"/>
        <v>27840</v>
      </c>
      <c r="I16" s="118">
        <f t="shared" si="2"/>
        <v>78300</v>
      </c>
      <c r="J16" s="119">
        <f t="shared" si="3"/>
        <v>90045</v>
      </c>
      <c r="L16" s="101">
        <f t="shared" si="5"/>
        <v>145</v>
      </c>
      <c r="M16" s="114">
        <v>145</v>
      </c>
    </row>
    <row r="17" spans="1:13" s="101" customFormat="1" ht="20.25">
      <c r="A17" s="110"/>
      <c r="B17" s="111" t="s">
        <v>40</v>
      </c>
      <c r="C17" s="112" t="s">
        <v>249</v>
      </c>
      <c r="D17" s="113">
        <v>22490</v>
      </c>
      <c r="E17" s="114">
        <f t="shared" si="4"/>
        <v>75</v>
      </c>
      <c r="F17" s="115">
        <f t="shared" si="0"/>
        <v>1686750</v>
      </c>
      <c r="G17" s="116">
        <v>3.6</v>
      </c>
      <c r="H17" s="117">
        <f t="shared" si="1"/>
        <v>80964</v>
      </c>
      <c r="I17" s="118">
        <f t="shared" si="2"/>
        <v>1767714</v>
      </c>
      <c r="J17" s="119">
        <f t="shared" si="3"/>
        <v>2032871.0999999999</v>
      </c>
      <c r="L17" s="101">
        <f t="shared" si="5"/>
        <v>75</v>
      </c>
      <c r="M17" s="101">
        <v>75</v>
      </c>
    </row>
    <row r="18" spans="1:13" s="101" customFormat="1" ht="20.25">
      <c r="A18" s="110"/>
      <c r="B18" s="111" t="s">
        <v>41</v>
      </c>
      <c r="C18" s="112" t="s">
        <v>42</v>
      </c>
      <c r="D18" s="113">
        <v>25</v>
      </c>
      <c r="E18" s="114">
        <f t="shared" si="4"/>
        <v>468</v>
      </c>
      <c r="F18" s="115">
        <f t="shared" si="0"/>
        <v>11700</v>
      </c>
      <c r="G18" s="116">
        <v>270</v>
      </c>
      <c r="H18" s="117">
        <f t="shared" si="1"/>
        <v>6750</v>
      </c>
      <c r="I18" s="118">
        <f t="shared" si="2"/>
        <v>18450</v>
      </c>
      <c r="J18" s="119">
        <f t="shared" si="3"/>
        <v>21217.5</v>
      </c>
      <c r="L18" s="101">
        <f t="shared" si="5"/>
        <v>468</v>
      </c>
      <c r="M18" s="101">
        <v>468</v>
      </c>
    </row>
    <row r="19" spans="1:13" s="101" customFormat="1" ht="20.25">
      <c r="A19" s="110"/>
      <c r="B19" s="111" t="s">
        <v>43</v>
      </c>
      <c r="C19" s="112" t="s">
        <v>249</v>
      </c>
      <c r="D19" s="113">
        <v>7625</v>
      </c>
      <c r="E19" s="114">
        <f t="shared" si="4"/>
        <v>11</v>
      </c>
      <c r="F19" s="115">
        <f t="shared" si="0"/>
        <v>83875</v>
      </c>
      <c r="G19" s="116">
        <v>2</v>
      </c>
      <c r="H19" s="117">
        <f t="shared" si="1"/>
        <v>15250</v>
      </c>
      <c r="I19" s="118">
        <f t="shared" si="2"/>
        <v>99125</v>
      </c>
      <c r="J19" s="119">
        <f t="shared" si="3"/>
        <v>113993.74999999999</v>
      </c>
      <c r="L19" s="101">
        <f t="shared" si="5"/>
        <v>11</v>
      </c>
      <c r="M19" s="101">
        <v>11</v>
      </c>
    </row>
    <row r="20" spans="1:13" s="101" customFormat="1" ht="20.25">
      <c r="A20" s="110"/>
      <c r="B20" s="111" t="s">
        <v>44</v>
      </c>
      <c r="C20" s="112" t="s">
        <v>256</v>
      </c>
      <c r="D20" s="113">
        <v>46</v>
      </c>
      <c r="E20" s="114">
        <f t="shared" si="4"/>
        <v>409</v>
      </c>
      <c r="F20" s="115">
        <f t="shared" si="0"/>
        <v>18814</v>
      </c>
      <c r="G20" s="116">
        <v>130</v>
      </c>
      <c r="H20" s="117">
        <f t="shared" si="1"/>
        <v>5980</v>
      </c>
      <c r="I20" s="118">
        <f t="shared" si="2"/>
        <v>24794</v>
      </c>
      <c r="J20" s="119">
        <f t="shared" si="3"/>
        <v>28513.1</v>
      </c>
      <c r="L20" s="101">
        <f t="shared" si="5"/>
        <v>409</v>
      </c>
      <c r="M20" s="101">
        <v>409</v>
      </c>
    </row>
    <row r="21" spans="1:13" s="101" customFormat="1" ht="20.25">
      <c r="A21" s="110"/>
      <c r="B21" s="111" t="s">
        <v>45</v>
      </c>
      <c r="C21" s="112" t="s">
        <v>256</v>
      </c>
      <c r="D21" s="113">
        <v>56</v>
      </c>
      <c r="E21" s="114">
        <f t="shared" si="4"/>
        <v>915</v>
      </c>
      <c r="F21" s="115">
        <f t="shared" si="0"/>
        <v>51240</v>
      </c>
      <c r="G21" s="116">
        <v>130</v>
      </c>
      <c r="H21" s="117">
        <f t="shared" si="1"/>
        <v>7280</v>
      </c>
      <c r="I21" s="118">
        <f t="shared" si="2"/>
        <v>58520</v>
      </c>
      <c r="J21" s="119">
        <f t="shared" si="3"/>
        <v>67298</v>
      </c>
      <c r="L21" s="101">
        <f t="shared" si="5"/>
        <v>915</v>
      </c>
      <c r="M21" s="101">
        <v>915</v>
      </c>
    </row>
    <row r="22" spans="1:13" s="101" customFormat="1" ht="20.25">
      <c r="A22" s="110"/>
      <c r="B22" s="111" t="s">
        <v>46</v>
      </c>
      <c r="C22" s="112" t="s">
        <v>256</v>
      </c>
      <c r="D22" s="113">
        <v>147</v>
      </c>
      <c r="E22" s="114">
        <f t="shared" si="4"/>
        <v>409</v>
      </c>
      <c r="F22" s="115">
        <f t="shared" si="0"/>
        <v>60123</v>
      </c>
      <c r="G22" s="116">
        <v>130</v>
      </c>
      <c r="H22" s="117">
        <f t="shared" si="1"/>
        <v>19110</v>
      </c>
      <c r="I22" s="118">
        <f t="shared" si="2"/>
        <v>79233</v>
      </c>
      <c r="J22" s="119">
        <f t="shared" si="3"/>
        <v>91117.95</v>
      </c>
      <c r="L22" s="101">
        <f t="shared" si="5"/>
        <v>409</v>
      </c>
      <c r="M22" s="101">
        <v>409</v>
      </c>
    </row>
    <row r="23" spans="1:13" s="101" customFormat="1" ht="20.25">
      <c r="A23" s="110"/>
      <c r="B23" s="111" t="s">
        <v>47</v>
      </c>
      <c r="C23" s="112" t="s">
        <v>256</v>
      </c>
      <c r="D23" s="113">
        <v>51</v>
      </c>
      <c r="E23" s="114">
        <f t="shared" si="4"/>
        <v>150</v>
      </c>
      <c r="F23" s="115">
        <f t="shared" si="0"/>
        <v>7650</v>
      </c>
      <c r="G23" s="116">
        <v>130</v>
      </c>
      <c r="H23" s="117">
        <f t="shared" si="1"/>
        <v>6630</v>
      </c>
      <c r="I23" s="118">
        <f t="shared" si="2"/>
        <v>14280</v>
      </c>
      <c r="J23" s="119">
        <f t="shared" si="3"/>
        <v>16422</v>
      </c>
      <c r="L23" s="101">
        <f t="shared" si="5"/>
        <v>150</v>
      </c>
      <c r="M23" s="101">
        <v>150</v>
      </c>
    </row>
    <row r="24" spans="1:13" s="101" customFormat="1" ht="20.25">
      <c r="A24" s="110"/>
      <c r="B24" s="111" t="s">
        <v>48</v>
      </c>
      <c r="C24" s="112" t="s">
        <v>275</v>
      </c>
      <c r="D24" s="113">
        <v>1</v>
      </c>
      <c r="E24" s="114">
        <v>250000</v>
      </c>
      <c r="F24" s="115">
        <f t="shared" si="0"/>
        <v>250000</v>
      </c>
      <c r="G24" s="116">
        <v>0</v>
      </c>
      <c r="H24" s="117">
        <f t="shared" si="1"/>
        <v>0</v>
      </c>
      <c r="I24" s="118">
        <f t="shared" si="2"/>
        <v>250000</v>
      </c>
      <c r="J24" s="119">
        <f t="shared" si="3"/>
        <v>287500</v>
      </c>
    </row>
    <row r="25" spans="1:13" s="101" customFormat="1" ht="20.25">
      <c r="A25" s="120"/>
      <c r="B25" s="121"/>
      <c r="C25" s="122"/>
      <c r="D25" s="123"/>
      <c r="E25" s="124"/>
      <c r="F25" s="125"/>
      <c r="G25" s="126"/>
      <c r="H25" s="127"/>
      <c r="I25" s="128"/>
      <c r="J25" s="129"/>
    </row>
    <row r="26" spans="1:13" s="101" customFormat="1" ht="20.25">
      <c r="A26" s="130"/>
      <c r="B26" s="131" t="s">
        <v>49</v>
      </c>
      <c r="C26" s="132"/>
      <c r="D26" s="133"/>
      <c r="E26" s="134"/>
      <c r="F26" s="135">
        <f>SUM(F8:F24)</f>
        <v>5142196</v>
      </c>
      <c r="G26" s="136"/>
      <c r="H26" s="135">
        <f>SUM(H8:H24)</f>
        <v>606914</v>
      </c>
      <c r="I26" s="135">
        <f>SUM(I8:I24)</f>
        <v>5749110</v>
      </c>
      <c r="J26" s="137">
        <f>I26*1.15</f>
        <v>6611476.4999999991</v>
      </c>
    </row>
    <row r="27" spans="1:13" s="101" customFormat="1" ht="20.25">
      <c r="A27" s="96"/>
      <c r="B27" s="96"/>
      <c r="C27" s="96"/>
      <c r="D27" s="96"/>
      <c r="E27" s="97"/>
      <c r="F27" s="98"/>
      <c r="G27" s="99"/>
      <c r="H27" s="98"/>
      <c r="I27" s="98"/>
      <c r="J27" s="100"/>
    </row>
    <row r="28" spans="1:13" s="101" customFormat="1" ht="20.25">
      <c r="A28" s="102" t="s">
        <v>50</v>
      </c>
      <c r="B28" s="103" t="s">
        <v>51</v>
      </c>
      <c r="C28" s="104"/>
      <c r="D28" s="105"/>
      <c r="E28" s="106"/>
      <c r="F28" s="107"/>
      <c r="G28" s="108"/>
      <c r="H28" s="104"/>
      <c r="I28" s="104"/>
      <c r="J28" s="109"/>
    </row>
    <row r="29" spans="1:13" s="101" customFormat="1" ht="20.25">
      <c r="A29" s="110"/>
      <c r="B29" s="111" t="s">
        <v>30</v>
      </c>
      <c r="C29" s="112" t="s">
        <v>140</v>
      </c>
      <c r="D29" s="113">
        <v>30</v>
      </c>
      <c r="E29" s="114">
        <f t="shared" ref="E29:E35" si="6">L29</f>
        <v>4040</v>
      </c>
      <c r="F29" s="115">
        <f t="shared" ref="F29:F42" si="7">D29*E29</f>
        <v>121200</v>
      </c>
      <c r="G29" s="116">
        <v>870</v>
      </c>
      <c r="H29" s="117">
        <f t="shared" ref="H29:H42" si="8">D29*G29</f>
        <v>26100</v>
      </c>
      <c r="I29" s="118">
        <f t="shared" ref="I29:I42" si="9">F29+H29</f>
        <v>147300</v>
      </c>
      <c r="J29" s="119">
        <f t="shared" ref="J29:J44" si="10">I29*1.15</f>
        <v>169395</v>
      </c>
      <c r="L29" s="101">
        <f t="shared" ref="L29:L41" si="11">M29*1</f>
        <v>4040</v>
      </c>
      <c r="M29" s="114">
        <v>4040</v>
      </c>
    </row>
    <row r="30" spans="1:13" s="101" customFormat="1" ht="20.25">
      <c r="A30" s="110"/>
      <c r="B30" s="111" t="s">
        <v>33</v>
      </c>
      <c r="C30" s="112" t="s">
        <v>256</v>
      </c>
      <c r="D30" s="113">
        <v>26</v>
      </c>
      <c r="E30" s="114">
        <f t="shared" si="6"/>
        <v>460</v>
      </c>
      <c r="F30" s="115">
        <f t="shared" si="7"/>
        <v>11960</v>
      </c>
      <c r="G30" s="116">
        <v>210</v>
      </c>
      <c r="H30" s="117">
        <f t="shared" si="8"/>
        <v>5460</v>
      </c>
      <c r="I30" s="118">
        <f t="shared" si="9"/>
        <v>17420</v>
      </c>
      <c r="J30" s="119">
        <f t="shared" si="10"/>
        <v>20033</v>
      </c>
      <c r="L30" s="101">
        <f t="shared" si="11"/>
        <v>460</v>
      </c>
      <c r="M30" s="114">
        <v>460</v>
      </c>
    </row>
    <row r="31" spans="1:13" s="101" customFormat="1" ht="20.25">
      <c r="A31" s="110"/>
      <c r="B31" s="111" t="s">
        <v>34</v>
      </c>
      <c r="C31" s="112" t="s">
        <v>256</v>
      </c>
      <c r="D31" s="113">
        <v>29</v>
      </c>
      <c r="E31" s="114">
        <f t="shared" si="6"/>
        <v>360</v>
      </c>
      <c r="F31" s="115">
        <f t="shared" si="7"/>
        <v>10440</v>
      </c>
      <c r="G31" s="116">
        <v>130</v>
      </c>
      <c r="H31" s="117">
        <f t="shared" si="8"/>
        <v>3770</v>
      </c>
      <c r="I31" s="118">
        <f t="shared" si="9"/>
        <v>14210</v>
      </c>
      <c r="J31" s="119">
        <f t="shared" si="10"/>
        <v>16341.499999999998</v>
      </c>
      <c r="L31" s="101">
        <f t="shared" si="11"/>
        <v>360</v>
      </c>
      <c r="M31" s="114">
        <v>360</v>
      </c>
    </row>
    <row r="32" spans="1:13" s="101" customFormat="1" ht="20.25">
      <c r="A32" s="110"/>
      <c r="B32" s="111" t="s">
        <v>35</v>
      </c>
      <c r="C32" s="112" t="s">
        <v>36</v>
      </c>
      <c r="D32" s="113">
        <v>312</v>
      </c>
      <c r="E32" s="114">
        <f t="shared" si="6"/>
        <v>257</v>
      </c>
      <c r="F32" s="115">
        <f t="shared" si="7"/>
        <v>80184</v>
      </c>
      <c r="G32" s="116">
        <v>20</v>
      </c>
      <c r="H32" s="117">
        <f t="shared" si="8"/>
        <v>6240</v>
      </c>
      <c r="I32" s="118">
        <f t="shared" si="9"/>
        <v>86424</v>
      </c>
      <c r="J32" s="119">
        <f t="shared" si="10"/>
        <v>99387.599999999991</v>
      </c>
      <c r="L32" s="101">
        <f t="shared" si="11"/>
        <v>257</v>
      </c>
      <c r="M32" s="114">
        <v>257</v>
      </c>
    </row>
    <row r="33" spans="1:13" s="101" customFormat="1" ht="20.25">
      <c r="A33" s="110"/>
      <c r="B33" s="111" t="s">
        <v>37</v>
      </c>
      <c r="C33" s="112" t="s">
        <v>36</v>
      </c>
      <c r="D33" s="113">
        <v>126</v>
      </c>
      <c r="E33" s="114">
        <f t="shared" si="6"/>
        <v>762</v>
      </c>
      <c r="F33" s="115">
        <f t="shared" si="7"/>
        <v>96012</v>
      </c>
      <c r="G33" s="116">
        <v>80</v>
      </c>
      <c r="H33" s="117">
        <f t="shared" si="8"/>
        <v>10080</v>
      </c>
      <c r="I33" s="118">
        <f t="shared" si="9"/>
        <v>106092</v>
      </c>
      <c r="J33" s="119">
        <f t="shared" si="10"/>
        <v>122005.79999999999</v>
      </c>
      <c r="L33" s="101">
        <f t="shared" si="11"/>
        <v>762</v>
      </c>
      <c r="M33" s="114">
        <v>762</v>
      </c>
    </row>
    <row r="34" spans="1:13" s="101" customFormat="1" ht="20.25">
      <c r="A34" s="110"/>
      <c r="B34" s="111" t="s">
        <v>38</v>
      </c>
      <c r="C34" s="112" t="s">
        <v>104</v>
      </c>
      <c r="D34" s="113">
        <v>62</v>
      </c>
      <c r="E34" s="114">
        <f t="shared" si="6"/>
        <v>48</v>
      </c>
      <c r="F34" s="115">
        <f t="shared" si="7"/>
        <v>2976</v>
      </c>
      <c r="G34" s="116">
        <v>30</v>
      </c>
      <c r="H34" s="117">
        <f t="shared" si="8"/>
        <v>1860</v>
      </c>
      <c r="I34" s="118">
        <f t="shared" si="9"/>
        <v>4836</v>
      </c>
      <c r="J34" s="119">
        <f t="shared" si="10"/>
        <v>5561.4</v>
      </c>
      <c r="L34" s="101">
        <f t="shared" si="11"/>
        <v>48</v>
      </c>
      <c r="M34" s="114">
        <v>48</v>
      </c>
    </row>
    <row r="35" spans="1:13" s="101" customFormat="1" ht="20.25">
      <c r="A35" s="110"/>
      <c r="B35" s="111" t="s">
        <v>39</v>
      </c>
      <c r="C35" s="112" t="s">
        <v>104</v>
      </c>
      <c r="D35" s="113">
        <v>78</v>
      </c>
      <c r="E35" s="114">
        <f t="shared" si="6"/>
        <v>145</v>
      </c>
      <c r="F35" s="115">
        <f t="shared" si="7"/>
        <v>11310</v>
      </c>
      <c r="G35" s="116">
        <v>80</v>
      </c>
      <c r="H35" s="117">
        <f t="shared" si="8"/>
        <v>6240</v>
      </c>
      <c r="I35" s="118">
        <f t="shared" si="9"/>
        <v>17550</v>
      </c>
      <c r="J35" s="119">
        <f t="shared" si="10"/>
        <v>20182.5</v>
      </c>
      <c r="L35" s="101">
        <f t="shared" si="11"/>
        <v>145</v>
      </c>
      <c r="M35" s="114">
        <v>145</v>
      </c>
    </row>
    <row r="36" spans="1:13" s="101" customFormat="1" ht="20.25">
      <c r="A36" s="110"/>
      <c r="B36" s="111" t="s">
        <v>52</v>
      </c>
      <c r="C36" s="112" t="s">
        <v>249</v>
      </c>
      <c r="D36" s="113">
        <v>1990</v>
      </c>
      <c r="E36" s="114">
        <v>20</v>
      </c>
      <c r="F36" s="115">
        <f t="shared" si="7"/>
        <v>39800</v>
      </c>
      <c r="G36" s="116">
        <v>3.6</v>
      </c>
      <c r="H36" s="117">
        <f t="shared" si="8"/>
        <v>7164</v>
      </c>
      <c r="I36" s="118">
        <f t="shared" si="9"/>
        <v>46964</v>
      </c>
      <c r="J36" s="119">
        <f t="shared" si="10"/>
        <v>54008.6</v>
      </c>
      <c r="L36" s="101">
        <f t="shared" si="11"/>
        <v>75</v>
      </c>
      <c r="M36" s="101">
        <v>75</v>
      </c>
    </row>
    <row r="37" spans="1:13" s="101" customFormat="1" ht="20.25">
      <c r="A37" s="110"/>
      <c r="B37" s="111" t="s">
        <v>41</v>
      </c>
      <c r="C37" s="112" t="s">
        <v>42</v>
      </c>
      <c r="D37" s="113">
        <v>3</v>
      </c>
      <c r="E37" s="114">
        <f>L37</f>
        <v>468</v>
      </c>
      <c r="F37" s="115">
        <f t="shared" si="7"/>
        <v>1404</v>
      </c>
      <c r="G37" s="116">
        <v>270</v>
      </c>
      <c r="H37" s="117">
        <f t="shared" si="8"/>
        <v>810</v>
      </c>
      <c r="I37" s="118">
        <f t="shared" si="9"/>
        <v>2214</v>
      </c>
      <c r="J37" s="119">
        <f t="shared" si="10"/>
        <v>2546.1</v>
      </c>
      <c r="L37" s="101">
        <f t="shared" si="11"/>
        <v>468</v>
      </c>
      <c r="M37" s="101">
        <v>468</v>
      </c>
    </row>
    <row r="38" spans="1:13" s="101" customFormat="1" ht="20.25">
      <c r="A38" s="110"/>
      <c r="B38" s="111" t="s">
        <v>43</v>
      </c>
      <c r="C38" s="112" t="s">
        <v>249</v>
      </c>
      <c r="D38" s="113">
        <v>680</v>
      </c>
      <c r="E38" s="114">
        <f>L38</f>
        <v>11</v>
      </c>
      <c r="F38" s="115">
        <f t="shared" si="7"/>
        <v>7480</v>
      </c>
      <c r="G38" s="116">
        <v>2</v>
      </c>
      <c r="H38" s="117">
        <f t="shared" si="8"/>
        <v>1360</v>
      </c>
      <c r="I38" s="118">
        <f t="shared" si="9"/>
        <v>8840</v>
      </c>
      <c r="J38" s="119">
        <f t="shared" si="10"/>
        <v>10166</v>
      </c>
      <c r="L38" s="101">
        <f t="shared" si="11"/>
        <v>11</v>
      </c>
      <c r="M38" s="101">
        <v>11</v>
      </c>
    </row>
    <row r="39" spans="1:13" s="101" customFormat="1" ht="20.25">
      <c r="A39" s="110"/>
      <c r="B39" s="111" t="s">
        <v>44</v>
      </c>
      <c r="C39" s="112" t="s">
        <v>256</v>
      </c>
      <c r="D39" s="113">
        <v>7</v>
      </c>
      <c r="E39" s="114">
        <f>L39</f>
        <v>409</v>
      </c>
      <c r="F39" s="115">
        <f t="shared" si="7"/>
        <v>2863</v>
      </c>
      <c r="G39" s="116">
        <v>130</v>
      </c>
      <c r="H39" s="117">
        <f t="shared" si="8"/>
        <v>910</v>
      </c>
      <c r="I39" s="118">
        <f t="shared" si="9"/>
        <v>3773</v>
      </c>
      <c r="J39" s="119">
        <f t="shared" si="10"/>
        <v>4338.95</v>
      </c>
      <c r="L39" s="101">
        <f t="shared" si="11"/>
        <v>409</v>
      </c>
      <c r="M39" s="101">
        <v>409</v>
      </c>
    </row>
    <row r="40" spans="1:13" s="101" customFormat="1" ht="20.25">
      <c r="A40" s="110"/>
      <c r="B40" s="111" t="s">
        <v>46</v>
      </c>
      <c r="C40" s="112" t="s">
        <v>256</v>
      </c>
      <c r="D40" s="113">
        <v>24</v>
      </c>
      <c r="E40" s="114">
        <f>L40</f>
        <v>409</v>
      </c>
      <c r="F40" s="115">
        <f t="shared" si="7"/>
        <v>9816</v>
      </c>
      <c r="G40" s="116">
        <v>130</v>
      </c>
      <c r="H40" s="117">
        <f t="shared" si="8"/>
        <v>3120</v>
      </c>
      <c r="I40" s="118">
        <f t="shared" si="9"/>
        <v>12936</v>
      </c>
      <c r="J40" s="119">
        <f t="shared" si="10"/>
        <v>14876.4</v>
      </c>
      <c r="L40" s="101">
        <f t="shared" si="11"/>
        <v>409</v>
      </c>
      <c r="M40" s="101">
        <v>409</v>
      </c>
    </row>
    <row r="41" spans="1:13" s="101" customFormat="1" ht="20.25">
      <c r="A41" s="110"/>
      <c r="B41" s="111" t="s">
        <v>47</v>
      </c>
      <c r="C41" s="112" t="s">
        <v>256</v>
      </c>
      <c r="D41" s="113">
        <v>19</v>
      </c>
      <c r="E41" s="114">
        <f>L41</f>
        <v>150</v>
      </c>
      <c r="F41" s="115">
        <f t="shared" si="7"/>
        <v>2850</v>
      </c>
      <c r="G41" s="116">
        <v>130</v>
      </c>
      <c r="H41" s="117">
        <f t="shared" si="8"/>
        <v>2470</v>
      </c>
      <c r="I41" s="118">
        <f t="shared" si="9"/>
        <v>5320</v>
      </c>
      <c r="J41" s="119">
        <f t="shared" si="10"/>
        <v>6117.9999999999991</v>
      </c>
      <c r="L41" s="101">
        <f t="shared" si="11"/>
        <v>150</v>
      </c>
      <c r="M41" s="101">
        <v>150</v>
      </c>
    </row>
    <row r="42" spans="1:13" s="101" customFormat="1" ht="20.25">
      <c r="A42" s="110"/>
      <c r="B42" s="111" t="s">
        <v>48</v>
      </c>
      <c r="C42" s="112" t="s">
        <v>143</v>
      </c>
      <c r="D42" s="113">
        <v>1</v>
      </c>
      <c r="E42" s="114">
        <v>40505</v>
      </c>
      <c r="F42" s="115">
        <f t="shared" si="7"/>
        <v>40505</v>
      </c>
      <c r="G42" s="116">
        <v>0</v>
      </c>
      <c r="H42" s="117">
        <f t="shared" si="8"/>
        <v>0</v>
      </c>
      <c r="I42" s="118">
        <f t="shared" si="9"/>
        <v>40505</v>
      </c>
      <c r="J42" s="119">
        <f t="shared" si="10"/>
        <v>46580.75</v>
      </c>
    </row>
    <row r="43" spans="1:13" s="101" customFormat="1" ht="20.25">
      <c r="A43" s="110"/>
      <c r="B43" s="111"/>
      <c r="C43" s="112"/>
      <c r="D43" s="113"/>
      <c r="E43" s="114"/>
      <c r="F43" s="115"/>
      <c r="G43" s="116"/>
      <c r="H43" s="117"/>
      <c r="I43" s="118"/>
      <c r="J43" s="119">
        <f t="shared" si="10"/>
        <v>0</v>
      </c>
    </row>
    <row r="44" spans="1:13" s="101" customFormat="1" ht="20.25">
      <c r="A44" s="130"/>
      <c r="B44" s="131" t="s">
        <v>53</v>
      </c>
      <c r="C44" s="132"/>
      <c r="D44" s="133"/>
      <c r="E44" s="134"/>
      <c r="F44" s="135">
        <f>SUM(F29:F43)</f>
        <v>438800</v>
      </c>
      <c r="G44" s="136"/>
      <c r="H44" s="135">
        <f>SUM(H29:H43)</f>
        <v>75584</v>
      </c>
      <c r="I44" s="135">
        <f>SUM(I29:I43)</f>
        <v>514384</v>
      </c>
      <c r="J44" s="137">
        <f t="shared" si="10"/>
        <v>591541.6</v>
      </c>
    </row>
    <row r="45" spans="1:13" s="101" customFormat="1" ht="20.25">
      <c r="A45" s="96"/>
      <c r="B45" s="96"/>
      <c r="C45" s="96"/>
      <c r="D45" s="96"/>
      <c r="E45" s="97"/>
      <c r="F45" s="98"/>
      <c r="G45" s="99"/>
      <c r="H45" s="98"/>
      <c r="I45" s="98"/>
      <c r="J45" s="100"/>
    </row>
    <row r="46" spans="1:13" s="101" customFormat="1" ht="20.25">
      <c r="A46" s="102" t="s">
        <v>54</v>
      </c>
      <c r="B46" s="103" t="s">
        <v>55</v>
      </c>
      <c r="C46" s="104"/>
      <c r="D46" s="105"/>
      <c r="E46" s="106"/>
      <c r="F46" s="107"/>
      <c r="G46" s="108"/>
      <c r="H46" s="104"/>
      <c r="I46" s="104"/>
      <c r="J46" s="109"/>
    </row>
    <row r="47" spans="1:13" s="101" customFormat="1" ht="20.25">
      <c r="A47" s="104"/>
      <c r="B47" s="104" t="s">
        <v>56</v>
      </c>
      <c r="C47" s="138" t="s">
        <v>57</v>
      </c>
      <c r="D47" s="105">
        <v>2</v>
      </c>
      <c r="E47" s="114">
        <f t="shared" ref="E47:E61" si="12">L47</f>
        <v>485390</v>
      </c>
      <c r="F47" s="115">
        <f t="shared" ref="F47:F63" si="13">D47*E47</f>
        <v>970780</v>
      </c>
      <c r="G47" s="139">
        <v>7840</v>
      </c>
      <c r="H47" s="117">
        <f t="shared" ref="H47:H63" si="14">D47*G47</f>
        <v>15680</v>
      </c>
      <c r="I47" s="118">
        <f t="shared" ref="I47:I63" si="15">F47+H47</f>
        <v>986460</v>
      </c>
      <c r="J47" s="119">
        <f t="shared" ref="J47:J65" si="16">I47*1.15</f>
        <v>1134429</v>
      </c>
      <c r="L47" s="101">
        <f t="shared" ref="L47:L62" si="17">M47*1</f>
        <v>485390</v>
      </c>
      <c r="M47" s="101">
        <v>485390</v>
      </c>
    </row>
    <row r="48" spans="1:13" s="101" customFormat="1" ht="20.25">
      <c r="A48" s="104"/>
      <c r="B48" s="104" t="s">
        <v>58</v>
      </c>
      <c r="C48" s="138" t="s">
        <v>57</v>
      </c>
      <c r="D48" s="105">
        <v>1</v>
      </c>
      <c r="E48" s="114">
        <f t="shared" si="12"/>
        <v>154840</v>
      </c>
      <c r="F48" s="115">
        <f t="shared" si="13"/>
        <v>154840</v>
      </c>
      <c r="G48" s="139">
        <v>2930</v>
      </c>
      <c r="H48" s="117">
        <f t="shared" si="14"/>
        <v>2930</v>
      </c>
      <c r="I48" s="118">
        <f t="shared" si="15"/>
        <v>157770</v>
      </c>
      <c r="J48" s="119">
        <f t="shared" si="16"/>
        <v>181435.5</v>
      </c>
      <c r="L48" s="101">
        <f t="shared" si="17"/>
        <v>154840</v>
      </c>
      <c r="M48" s="101">
        <v>154840</v>
      </c>
    </row>
    <row r="49" spans="1:13" s="101" customFormat="1" ht="20.25">
      <c r="A49" s="110"/>
      <c r="B49" s="111" t="s">
        <v>30</v>
      </c>
      <c r="C49" s="112" t="s">
        <v>140</v>
      </c>
      <c r="D49" s="113">
        <v>1</v>
      </c>
      <c r="E49" s="114">
        <f t="shared" si="12"/>
        <v>4040</v>
      </c>
      <c r="F49" s="115">
        <f t="shared" si="13"/>
        <v>4040</v>
      </c>
      <c r="G49" s="139">
        <v>870</v>
      </c>
      <c r="H49" s="117">
        <f t="shared" si="14"/>
        <v>870</v>
      </c>
      <c r="I49" s="118">
        <f t="shared" si="15"/>
        <v>4910</v>
      </c>
      <c r="J49" s="119">
        <f t="shared" si="16"/>
        <v>5646.5</v>
      </c>
      <c r="L49" s="101">
        <f t="shared" si="17"/>
        <v>4040</v>
      </c>
      <c r="M49" s="114">
        <v>4040</v>
      </c>
    </row>
    <row r="50" spans="1:13" s="101" customFormat="1" ht="20.25">
      <c r="A50" s="110"/>
      <c r="B50" s="111" t="s">
        <v>59</v>
      </c>
      <c r="C50" s="112" t="s">
        <v>140</v>
      </c>
      <c r="D50" s="113">
        <v>1</v>
      </c>
      <c r="E50" s="114">
        <f t="shared" si="12"/>
        <v>1830</v>
      </c>
      <c r="F50" s="115">
        <f t="shared" si="13"/>
        <v>1830</v>
      </c>
      <c r="G50" s="139">
        <v>750</v>
      </c>
      <c r="H50" s="117">
        <f t="shared" si="14"/>
        <v>750</v>
      </c>
      <c r="I50" s="118">
        <f t="shared" si="15"/>
        <v>2580</v>
      </c>
      <c r="J50" s="119">
        <f t="shared" si="16"/>
        <v>2966.9999999999995</v>
      </c>
      <c r="L50" s="101">
        <f t="shared" si="17"/>
        <v>1830</v>
      </c>
      <c r="M50" s="114">
        <v>1830</v>
      </c>
    </row>
    <row r="51" spans="1:13" s="101" customFormat="1" ht="20.25">
      <c r="A51" s="110"/>
      <c r="B51" s="111" t="s">
        <v>60</v>
      </c>
      <c r="C51" s="112" t="s">
        <v>140</v>
      </c>
      <c r="D51" s="113">
        <v>1</v>
      </c>
      <c r="E51" s="114">
        <f t="shared" si="12"/>
        <v>1410</v>
      </c>
      <c r="F51" s="115">
        <f t="shared" si="13"/>
        <v>1410</v>
      </c>
      <c r="G51" s="139">
        <v>660</v>
      </c>
      <c r="H51" s="117">
        <f t="shared" si="14"/>
        <v>660</v>
      </c>
      <c r="I51" s="118">
        <f t="shared" si="15"/>
        <v>2070</v>
      </c>
      <c r="J51" s="119">
        <f t="shared" si="16"/>
        <v>2380.5</v>
      </c>
      <c r="L51" s="101">
        <f t="shared" si="17"/>
        <v>1410</v>
      </c>
      <c r="M51" s="114">
        <v>1410</v>
      </c>
    </row>
    <row r="52" spans="1:13" s="101" customFormat="1" ht="20.25">
      <c r="A52" s="110"/>
      <c r="B52" s="111" t="s">
        <v>61</v>
      </c>
      <c r="C52" s="112" t="s">
        <v>104</v>
      </c>
      <c r="D52" s="113">
        <v>6</v>
      </c>
      <c r="E52" s="114">
        <f t="shared" si="12"/>
        <v>1010</v>
      </c>
      <c r="F52" s="115">
        <f t="shared" si="13"/>
        <v>6060</v>
      </c>
      <c r="G52" s="139">
        <v>290</v>
      </c>
      <c r="H52" s="117">
        <f t="shared" si="14"/>
        <v>1740</v>
      </c>
      <c r="I52" s="118">
        <f t="shared" si="15"/>
        <v>7800</v>
      </c>
      <c r="J52" s="119">
        <f t="shared" si="16"/>
        <v>8970</v>
      </c>
      <c r="L52" s="101">
        <f t="shared" si="17"/>
        <v>1010</v>
      </c>
      <c r="M52" s="114">
        <v>1010</v>
      </c>
    </row>
    <row r="53" spans="1:13" s="101" customFormat="1" ht="20.25">
      <c r="A53" s="110"/>
      <c r="B53" s="111" t="s">
        <v>62</v>
      </c>
      <c r="C53" s="112" t="s">
        <v>104</v>
      </c>
      <c r="D53" s="113">
        <v>1</v>
      </c>
      <c r="E53" s="114">
        <f t="shared" si="12"/>
        <v>360</v>
      </c>
      <c r="F53" s="115">
        <f t="shared" si="13"/>
        <v>360</v>
      </c>
      <c r="G53" s="139">
        <v>130</v>
      </c>
      <c r="H53" s="117">
        <f t="shared" si="14"/>
        <v>130</v>
      </c>
      <c r="I53" s="118">
        <f t="shared" si="15"/>
        <v>490</v>
      </c>
      <c r="J53" s="119">
        <f t="shared" si="16"/>
        <v>563.5</v>
      </c>
      <c r="L53" s="101">
        <f t="shared" si="17"/>
        <v>360</v>
      </c>
      <c r="M53" s="114">
        <v>360</v>
      </c>
    </row>
    <row r="54" spans="1:13" s="101" customFormat="1" ht="20.25">
      <c r="A54" s="110"/>
      <c r="B54" s="111" t="s">
        <v>63</v>
      </c>
      <c r="C54" s="112" t="s">
        <v>104</v>
      </c>
      <c r="D54" s="113">
        <v>6</v>
      </c>
      <c r="E54" s="114">
        <f t="shared" si="12"/>
        <v>460</v>
      </c>
      <c r="F54" s="115">
        <f t="shared" si="13"/>
        <v>2760</v>
      </c>
      <c r="G54" s="139">
        <v>210</v>
      </c>
      <c r="H54" s="117">
        <f t="shared" si="14"/>
        <v>1260</v>
      </c>
      <c r="I54" s="118">
        <f t="shared" si="15"/>
        <v>4020</v>
      </c>
      <c r="J54" s="119">
        <f t="shared" si="16"/>
        <v>4623</v>
      </c>
      <c r="L54" s="101">
        <f t="shared" si="17"/>
        <v>460</v>
      </c>
      <c r="M54" s="114">
        <v>460</v>
      </c>
    </row>
    <row r="55" spans="1:13" s="101" customFormat="1" ht="20.25">
      <c r="A55" s="110"/>
      <c r="B55" s="111" t="s">
        <v>64</v>
      </c>
      <c r="C55" s="112" t="s">
        <v>104</v>
      </c>
      <c r="D55" s="113">
        <v>9</v>
      </c>
      <c r="E55" s="114">
        <f t="shared" si="12"/>
        <v>2370</v>
      </c>
      <c r="F55" s="115">
        <f t="shared" si="13"/>
        <v>21330</v>
      </c>
      <c r="G55" s="139">
        <v>80</v>
      </c>
      <c r="H55" s="117">
        <f t="shared" si="14"/>
        <v>720</v>
      </c>
      <c r="I55" s="118">
        <f t="shared" si="15"/>
        <v>22050</v>
      </c>
      <c r="J55" s="119">
        <f t="shared" si="16"/>
        <v>25357.499999999996</v>
      </c>
      <c r="L55" s="101">
        <f t="shared" si="17"/>
        <v>2370</v>
      </c>
      <c r="M55" s="114">
        <v>2370</v>
      </c>
    </row>
    <row r="56" spans="1:13" s="101" customFormat="1" ht="20.25">
      <c r="A56" s="110"/>
      <c r="B56" s="111" t="s">
        <v>65</v>
      </c>
      <c r="C56" s="112" t="s">
        <v>104</v>
      </c>
      <c r="D56" s="113">
        <v>9</v>
      </c>
      <c r="E56" s="114">
        <f t="shared" si="12"/>
        <v>1521</v>
      </c>
      <c r="F56" s="115">
        <f t="shared" si="13"/>
        <v>13689</v>
      </c>
      <c r="G56" s="139">
        <v>140</v>
      </c>
      <c r="H56" s="117">
        <f t="shared" si="14"/>
        <v>1260</v>
      </c>
      <c r="I56" s="118">
        <f t="shared" si="15"/>
        <v>14949</v>
      </c>
      <c r="J56" s="119">
        <f t="shared" si="16"/>
        <v>17191.349999999999</v>
      </c>
      <c r="L56" s="101">
        <f t="shared" si="17"/>
        <v>1521</v>
      </c>
      <c r="M56" s="140">
        <v>1521</v>
      </c>
    </row>
    <row r="57" spans="1:13" s="101" customFormat="1" ht="20.25">
      <c r="A57" s="110"/>
      <c r="B57" s="111" t="s">
        <v>66</v>
      </c>
      <c r="C57" s="112" t="s">
        <v>104</v>
      </c>
      <c r="D57" s="113">
        <v>12</v>
      </c>
      <c r="E57" s="114">
        <f t="shared" si="12"/>
        <v>754</v>
      </c>
      <c r="F57" s="115">
        <f t="shared" si="13"/>
        <v>9048</v>
      </c>
      <c r="G57" s="139">
        <v>80</v>
      </c>
      <c r="H57" s="117">
        <f t="shared" si="14"/>
        <v>960</v>
      </c>
      <c r="I57" s="118">
        <f t="shared" si="15"/>
        <v>10008</v>
      </c>
      <c r="J57" s="119">
        <f t="shared" si="16"/>
        <v>11509.199999999999</v>
      </c>
      <c r="L57" s="101">
        <f t="shared" si="17"/>
        <v>754</v>
      </c>
      <c r="M57" s="140">
        <v>754</v>
      </c>
    </row>
    <row r="58" spans="1:13" s="101" customFormat="1" ht="20.25">
      <c r="A58" s="110"/>
      <c r="B58" s="111" t="s">
        <v>67</v>
      </c>
      <c r="C58" s="112" t="s">
        <v>104</v>
      </c>
      <c r="D58" s="113">
        <v>36</v>
      </c>
      <c r="E58" s="114">
        <f t="shared" si="12"/>
        <v>754</v>
      </c>
      <c r="F58" s="115">
        <f t="shared" si="13"/>
        <v>27144</v>
      </c>
      <c r="G58" s="139">
        <v>20</v>
      </c>
      <c r="H58" s="117">
        <f t="shared" si="14"/>
        <v>720</v>
      </c>
      <c r="I58" s="118">
        <f t="shared" si="15"/>
        <v>27864</v>
      </c>
      <c r="J58" s="119">
        <f t="shared" si="16"/>
        <v>32043.599999999999</v>
      </c>
      <c r="L58" s="101">
        <f t="shared" si="17"/>
        <v>754</v>
      </c>
      <c r="M58" s="140">
        <v>754</v>
      </c>
    </row>
    <row r="59" spans="1:13" s="101" customFormat="1" ht="20.25">
      <c r="A59" s="110"/>
      <c r="B59" s="111" t="s">
        <v>68</v>
      </c>
      <c r="C59" s="112" t="s">
        <v>69</v>
      </c>
      <c r="D59" s="113">
        <v>3</v>
      </c>
      <c r="E59" s="114">
        <f t="shared" si="12"/>
        <v>4216</v>
      </c>
      <c r="F59" s="115">
        <f t="shared" si="13"/>
        <v>12648</v>
      </c>
      <c r="G59" s="139">
        <v>820</v>
      </c>
      <c r="H59" s="117">
        <f t="shared" si="14"/>
        <v>2460</v>
      </c>
      <c r="I59" s="118">
        <f t="shared" si="15"/>
        <v>15108</v>
      </c>
      <c r="J59" s="119">
        <f t="shared" si="16"/>
        <v>17374.199999999997</v>
      </c>
      <c r="L59" s="101">
        <f t="shared" si="17"/>
        <v>4216</v>
      </c>
      <c r="M59" s="140">
        <v>4216</v>
      </c>
    </row>
    <row r="60" spans="1:13" s="101" customFormat="1" ht="20.25">
      <c r="A60" s="110"/>
      <c r="B60" s="111" t="s">
        <v>70</v>
      </c>
      <c r="C60" s="112" t="s">
        <v>104</v>
      </c>
      <c r="D60" s="113">
        <v>1</v>
      </c>
      <c r="E60" s="114">
        <f t="shared" si="12"/>
        <v>34498</v>
      </c>
      <c r="F60" s="115">
        <f t="shared" si="13"/>
        <v>34498</v>
      </c>
      <c r="G60" s="139">
        <v>9000</v>
      </c>
      <c r="H60" s="117">
        <f t="shared" si="14"/>
        <v>9000</v>
      </c>
      <c r="I60" s="118">
        <f t="shared" si="15"/>
        <v>43498</v>
      </c>
      <c r="J60" s="119">
        <f t="shared" si="16"/>
        <v>50022.7</v>
      </c>
      <c r="L60" s="101">
        <f t="shared" si="17"/>
        <v>34498</v>
      </c>
      <c r="M60" s="140">
        <v>34498</v>
      </c>
    </row>
    <row r="61" spans="1:13" s="101" customFormat="1" ht="20.25">
      <c r="A61" s="110"/>
      <c r="B61" s="111" t="s">
        <v>71</v>
      </c>
      <c r="C61" s="112" t="s">
        <v>104</v>
      </c>
      <c r="D61" s="113">
        <v>13</v>
      </c>
      <c r="E61" s="114">
        <f t="shared" si="12"/>
        <v>468</v>
      </c>
      <c r="F61" s="115">
        <f t="shared" si="13"/>
        <v>6084</v>
      </c>
      <c r="G61" s="139">
        <v>270</v>
      </c>
      <c r="H61" s="117">
        <f t="shared" si="14"/>
        <v>3510</v>
      </c>
      <c r="I61" s="118">
        <f t="shared" si="15"/>
        <v>9594</v>
      </c>
      <c r="J61" s="119">
        <f t="shared" si="16"/>
        <v>11033.099999999999</v>
      </c>
      <c r="L61" s="101">
        <f t="shared" si="17"/>
        <v>468</v>
      </c>
      <c r="M61" s="140">
        <v>468</v>
      </c>
    </row>
    <row r="62" spans="1:13" s="101" customFormat="1" ht="20.25">
      <c r="A62" s="110"/>
      <c r="B62" s="111" t="s">
        <v>72</v>
      </c>
      <c r="C62" s="112" t="s">
        <v>104</v>
      </c>
      <c r="D62" s="113">
        <v>26</v>
      </c>
      <c r="E62" s="114">
        <v>350</v>
      </c>
      <c r="F62" s="115">
        <f t="shared" si="13"/>
        <v>9100</v>
      </c>
      <c r="G62" s="139">
        <v>120</v>
      </c>
      <c r="H62" s="117">
        <f t="shared" si="14"/>
        <v>3120</v>
      </c>
      <c r="I62" s="118">
        <f t="shared" si="15"/>
        <v>12220</v>
      </c>
      <c r="J62" s="119">
        <f t="shared" si="16"/>
        <v>14052.999999999998</v>
      </c>
      <c r="L62" s="101">
        <f t="shared" si="17"/>
        <v>469</v>
      </c>
      <c r="M62" s="140">
        <v>469</v>
      </c>
    </row>
    <row r="63" spans="1:13" s="101" customFormat="1" ht="20.25">
      <c r="A63" s="110"/>
      <c r="B63" s="111" t="s">
        <v>73</v>
      </c>
      <c r="C63" s="112" t="s">
        <v>143</v>
      </c>
      <c r="D63" s="113">
        <v>1</v>
      </c>
      <c r="E63" s="114">
        <v>79000</v>
      </c>
      <c r="F63" s="115">
        <f t="shared" si="13"/>
        <v>79000</v>
      </c>
      <c r="G63" s="139">
        <v>0</v>
      </c>
      <c r="H63" s="117">
        <f t="shared" si="14"/>
        <v>0</v>
      </c>
      <c r="I63" s="118">
        <f t="shared" si="15"/>
        <v>79000</v>
      </c>
      <c r="J63" s="119">
        <f t="shared" si="16"/>
        <v>90850</v>
      </c>
      <c r="M63" s="140"/>
    </row>
    <row r="64" spans="1:13" s="101" customFormat="1" ht="20.25">
      <c r="A64" s="110"/>
      <c r="B64" s="111"/>
      <c r="C64" s="112"/>
      <c r="D64" s="113"/>
      <c r="E64" s="114"/>
      <c r="F64" s="115"/>
      <c r="G64" s="139"/>
      <c r="H64" s="117"/>
      <c r="I64" s="118"/>
      <c r="J64" s="119">
        <f t="shared" si="16"/>
        <v>0</v>
      </c>
      <c r="L64" s="101">
        <f>M64*1</f>
        <v>1</v>
      </c>
      <c r="M64" s="114">
        <v>1</v>
      </c>
    </row>
    <row r="65" spans="1:13" s="101" customFormat="1" ht="20.25">
      <c r="A65" s="130"/>
      <c r="B65" s="131" t="s">
        <v>74</v>
      </c>
      <c r="C65" s="132"/>
      <c r="D65" s="133"/>
      <c r="E65" s="134"/>
      <c r="F65" s="135">
        <f>SUM(F47:F64)</f>
        <v>1354621</v>
      </c>
      <c r="G65" s="136"/>
      <c r="H65" s="135">
        <f>SUM(H47:H64)</f>
        <v>45770</v>
      </c>
      <c r="I65" s="135">
        <f>SUM(I47:I64)</f>
        <v>1400391</v>
      </c>
      <c r="J65" s="137">
        <f t="shared" si="16"/>
        <v>1610449.65</v>
      </c>
    </row>
    <row r="66" spans="1:13" s="101" customFormat="1" ht="20.25">
      <c r="A66" s="96"/>
      <c r="B66" s="96"/>
      <c r="C66" s="96"/>
      <c r="D66" s="96"/>
      <c r="E66" s="97"/>
      <c r="F66" s="98"/>
      <c r="G66" s="99"/>
      <c r="H66" s="98"/>
      <c r="I66" s="98"/>
      <c r="J66" s="100"/>
    </row>
    <row r="67" spans="1:13" s="101" customFormat="1" ht="20.25">
      <c r="A67" s="102" t="s">
        <v>75</v>
      </c>
      <c r="B67" s="103" t="s">
        <v>76</v>
      </c>
      <c r="C67" s="104"/>
      <c r="D67" s="105"/>
      <c r="E67" s="106"/>
      <c r="F67" s="107"/>
      <c r="G67" s="108"/>
      <c r="H67" s="104"/>
      <c r="I67" s="104"/>
      <c r="J67" s="109"/>
    </row>
    <row r="68" spans="1:13" s="101" customFormat="1" ht="20.25">
      <c r="A68" s="104"/>
      <c r="B68" s="104" t="s">
        <v>77</v>
      </c>
      <c r="C68" s="138" t="s">
        <v>57</v>
      </c>
      <c r="D68" s="105">
        <v>1</v>
      </c>
      <c r="E68" s="114">
        <f t="shared" ref="E68:E75" si="18">L68</f>
        <v>113650</v>
      </c>
      <c r="F68" s="115">
        <f t="shared" ref="F68:F76" si="19">D68*E68</f>
        <v>113650</v>
      </c>
      <c r="G68" s="108">
        <v>2930</v>
      </c>
      <c r="H68" s="117">
        <f t="shared" ref="H68:H76" si="20">D68*G68</f>
        <v>2930</v>
      </c>
      <c r="I68" s="118">
        <f t="shared" ref="I68:I76" si="21">F68+H68</f>
        <v>116580</v>
      </c>
      <c r="J68" s="119">
        <f t="shared" ref="J68:J77" si="22">I68*1.15</f>
        <v>134067</v>
      </c>
      <c r="L68" s="101">
        <f t="shared" ref="L68:L75" si="23">M68*1</f>
        <v>113650</v>
      </c>
      <c r="M68" s="101">
        <v>113650</v>
      </c>
    </row>
    <row r="69" spans="1:13" s="101" customFormat="1" ht="20.25">
      <c r="A69" s="110"/>
      <c r="B69" s="111" t="s">
        <v>30</v>
      </c>
      <c r="C69" s="112" t="s">
        <v>140</v>
      </c>
      <c r="D69" s="113">
        <v>2</v>
      </c>
      <c r="E69" s="114">
        <f t="shared" si="18"/>
        <v>4040</v>
      </c>
      <c r="F69" s="115">
        <f t="shared" si="19"/>
        <v>8080</v>
      </c>
      <c r="G69" s="139">
        <v>870</v>
      </c>
      <c r="H69" s="117">
        <f t="shared" si="20"/>
        <v>1740</v>
      </c>
      <c r="I69" s="118">
        <f t="shared" si="21"/>
        <v>9820</v>
      </c>
      <c r="J69" s="119">
        <f t="shared" si="22"/>
        <v>11293</v>
      </c>
      <c r="L69" s="101">
        <f t="shared" si="23"/>
        <v>4040</v>
      </c>
      <c r="M69" s="114">
        <v>4040</v>
      </c>
    </row>
    <row r="70" spans="1:13" s="101" customFormat="1" ht="20.25">
      <c r="A70" s="110"/>
      <c r="B70" s="111" t="s">
        <v>78</v>
      </c>
      <c r="C70" s="112" t="s">
        <v>104</v>
      </c>
      <c r="D70" s="113">
        <v>2</v>
      </c>
      <c r="E70" s="114">
        <f t="shared" si="18"/>
        <v>1010</v>
      </c>
      <c r="F70" s="115">
        <f t="shared" si="19"/>
        <v>2020</v>
      </c>
      <c r="G70" s="139">
        <v>290</v>
      </c>
      <c r="H70" s="117">
        <f t="shared" si="20"/>
        <v>580</v>
      </c>
      <c r="I70" s="118">
        <f t="shared" si="21"/>
        <v>2600</v>
      </c>
      <c r="J70" s="119">
        <f t="shared" si="22"/>
        <v>2989.9999999999995</v>
      </c>
      <c r="L70" s="101">
        <f t="shared" si="23"/>
        <v>1010</v>
      </c>
      <c r="M70" s="114">
        <v>1010</v>
      </c>
    </row>
    <row r="71" spans="1:13" s="101" customFormat="1" ht="20.25">
      <c r="A71" s="110"/>
      <c r="B71" s="111" t="s">
        <v>62</v>
      </c>
      <c r="C71" s="112" t="s">
        <v>104</v>
      </c>
      <c r="D71" s="113">
        <v>2</v>
      </c>
      <c r="E71" s="114">
        <f t="shared" si="18"/>
        <v>360</v>
      </c>
      <c r="F71" s="115">
        <f t="shared" si="19"/>
        <v>720</v>
      </c>
      <c r="G71" s="139">
        <v>130</v>
      </c>
      <c r="H71" s="117">
        <f t="shared" si="20"/>
        <v>260</v>
      </c>
      <c r="I71" s="118">
        <f t="shared" si="21"/>
        <v>980</v>
      </c>
      <c r="J71" s="119">
        <f t="shared" si="22"/>
        <v>1127</v>
      </c>
      <c r="L71" s="101">
        <f t="shared" si="23"/>
        <v>360</v>
      </c>
      <c r="M71" s="114">
        <v>360</v>
      </c>
    </row>
    <row r="72" spans="1:13" s="101" customFormat="1" ht="20.25">
      <c r="A72" s="110"/>
      <c r="B72" s="111" t="s">
        <v>79</v>
      </c>
      <c r="C72" s="112" t="s">
        <v>104</v>
      </c>
      <c r="D72" s="113">
        <v>2</v>
      </c>
      <c r="E72" s="114">
        <f t="shared" si="18"/>
        <v>460</v>
      </c>
      <c r="F72" s="115">
        <f t="shared" si="19"/>
        <v>920</v>
      </c>
      <c r="G72" s="139">
        <v>210</v>
      </c>
      <c r="H72" s="117">
        <f t="shared" si="20"/>
        <v>420</v>
      </c>
      <c r="I72" s="118">
        <f t="shared" si="21"/>
        <v>1340</v>
      </c>
      <c r="J72" s="119">
        <f t="shared" si="22"/>
        <v>1540.9999999999998</v>
      </c>
      <c r="L72" s="101">
        <f t="shared" si="23"/>
        <v>460</v>
      </c>
      <c r="M72" s="114">
        <v>460</v>
      </c>
    </row>
    <row r="73" spans="1:13" s="101" customFormat="1" ht="20.25">
      <c r="A73" s="110"/>
      <c r="B73" s="111" t="s">
        <v>64</v>
      </c>
      <c r="C73" s="112" t="s">
        <v>104</v>
      </c>
      <c r="D73" s="113">
        <v>3</v>
      </c>
      <c r="E73" s="114">
        <f t="shared" si="18"/>
        <v>2370</v>
      </c>
      <c r="F73" s="115">
        <f t="shared" si="19"/>
        <v>7110</v>
      </c>
      <c r="G73" s="139">
        <v>80</v>
      </c>
      <c r="H73" s="117">
        <f t="shared" si="20"/>
        <v>240</v>
      </c>
      <c r="I73" s="118">
        <f t="shared" si="21"/>
        <v>7350</v>
      </c>
      <c r="J73" s="119">
        <f t="shared" si="22"/>
        <v>8452.5</v>
      </c>
      <c r="L73" s="101">
        <f t="shared" si="23"/>
        <v>2370</v>
      </c>
      <c r="M73" s="114">
        <v>2370</v>
      </c>
    </row>
    <row r="74" spans="1:13" s="101" customFormat="1" ht="20.25">
      <c r="A74" s="110"/>
      <c r="B74" s="111" t="s">
        <v>65</v>
      </c>
      <c r="C74" s="112" t="s">
        <v>104</v>
      </c>
      <c r="D74" s="113">
        <v>3</v>
      </c>
      <c r="E74" s="114">
        <f t="shared" si="18"/>
        <v>1521</v>
      </c>
      <c r="F74" s="115">
        <f t="shared" si="19"/>
        <v>4563</v>
      </c>
      <c r="G74" s="139">
        <v>140</v>
      </c>
      <c r="H74" s="117">
        <f t="shared" si="20"/>
        <v>420</v>
      </c>
      <c r="I74" s="118">
        <f t="shared" si="21"/>
        <v>4983</v>
      </c>
      <c r="J74" s="119">
        <f t="shared" si="22"/>
        <v>5730.45</v>
      </c>
      <c r="L74" s="101">
        <f t="shared" si="23"/>
        <v>1521</v>
      </c>
      <c r="M74" s="140">
        <v>1521</v>
      </c>
    </row>
    <row r="75" spans="1:13" s="101" customFormat="1" ht="20.25">
      <c r="A75" s="110"/>
      <c r="B75" s="111" t="s">
        <v>66</v>
      </c>
      <c r="C75" s="112" t="s">
        <v>104</v>
      </c>
      <c r="D75" s="113">
        <v>9</v>
      </c>
      <c r="E75" s="114">
        <f t="shared" si="18"/>
        <v>754</v>
      </c>
      <c r="F75" s="115">
        <f t="shared" si="19"/>
        <v>6786</v>
      </c>
      <c r="G75" s="139">
        <v>80</v>
      </c>
      <c r="H75" s="117">
        <f t="shared" si="20"/>
        <v>720</v>
      </c>
      <c r="I75" s="118">
        <f t="shared" si="21"/>
        <v>7506</v>
      </c>
      <c r="J75" s="119">
        <f t="shared" si="22"/>
        <v>8631.9</v>
      </c>
      <c r="L75" s="101">
        <f t="shared" si="23"/>
        <v>754</v>
      </c>
      <c r="M75" s="140">
        <v>754</v>
      </c>
    </row>
    <row r="76" spans="1:13" s="101" customFormat="1" ht="20.25">
      <c r="A76" s="110"/>
      <c r="B76" s="111" t="s">
        <v>73</v>
      </c>
      <c r="C76" s="112" t="s">
        <v>143</v>
      </c>
      <c r="D76" s="113">
        <v>1</v>
      </c>
      <c r="E76" s="114">
        <v>15039</v>
      </c>
      <c r="F76" s="115">
        <f t="shared" si="19"/>
        <v>15039</v>
      </c>
      <c r="G76" s="139">
        <v>0</v>
      </c>
      <c r="H76" s="117">
        <f t="shared" si="20"/>
        <v>0</v>
      </c>
      <c r="I76" s="118">
        <f t="shared" si="21"/>
        <v>15039</v>
      </c>
      <c r="J76" s="119">
        <f t="shared" si="22"/>
        <v>17294.849999999999</v>
      </c>
    </row>
    <row r="77" spans="1:13" s="101" customFormat="1" ht="20.25">
      <c r="A77" s="130"/>
      <c r="B77" s="131" t="s">
        <v>80</v>
      </c>
      <c r="C77" s="132"/>
      <c r="D77" s="133"/>
      <c r="E77" s="134"/>
      <c r="F77" s="135">
        <f>SUM(F68:F76)</f>
        <v>158888</v>
      </c>
      <c r="G77" s="136"/>
      <c r="H77" s="135">
        <f>SUM(H68:H76)</f>
        <v>7310</v>
      </c>
      <c r="I77" s="135">
        <f>SUM(I68:I76)</f>
        <v>166198</v>
      </c>
      <c r="J77" s="137">
        <f t="shared" si="22"/>
        <v>191127.69999999998</v>
      </c>
    </row>
    <row r="78" spans="1:13" s="101" customFormat="1" ht="20.25">
      <c r="A78" s="120"/>
      <c r="B78" s="141"/>
      <c r="C78" s="142"/>
      <c r="D78" s="123"/>
      <c r="E78" s="143"/>
      <c r="F78" s="144"/>
      <c r="G78" s="145"/>
      <c r="H78" s="144"/>
      <c r="I78" s="144"/>
      <c r="J78" s="129"/>
    </row>
    <row r="79" spans="1:13" s="101" customFormat="1" ht="20.25">
      <c r="A79" s="146" t="s">
        <v>81</v>
      </c>
      <c r="B79" s="147" t="s">
        <v>82</v>
      </c>
      <c r="C79" s="148"/>
      <c r="D79" s="113"/>
      <c r="E79" s="149"/>
      <c r="F79" s="150"/>
      <c r="G79" s="151"/>
      <c r="H79" s="148"/>
      <c r="I79" s="148"/>
      <c r="J79" s="152"/>
    </row>
    <row r="80" spans="1:13" s="101" customFormat="1" ht="20.25">
      <c r="A80" s="110"/>
      <c r="B80" s="111" t="s">
        <v>83</v>
      </c>
      <c r="C80" s="112" t="s">
        <v>249</v>
      </c>
      <c r="D80" s="113">
        <v>240</v>
      </c>
      <c r="E80" s="114">
        <f>L80</f>
        <v>518.4</v>
      </c>
      <c r="F80" s="115">
        <f>D80*E80</f>
        <v>124416</v>
      </c>
      <c r="G80" s="139">
        <v>50</v>
      </c>
      <c r="H80" s="117">
        <f>D80*G80</f>
        <v>12000</v>
      </c>
      <c r="I80" s="118">
        <f>F80+H80</f>
        <v>136416</v>
      </c>
      <c r="J80" s="119">
        <f>I80*1.15</f>
        <v>156878.39999999999</v>
      </c>
      <c r="L80" s="101">
        <f>M80*0.9</f>
        <v>518.4</v>
      </c>
      <c r="M80" s="114">
        <v>576</v>
      </c>
    </row>
    <row r="81" spans="1:13" s="101" customFormat="1" ht="20.25">
      <c r="A81" s="110"/>
      <c r="B81" s="111" t="s">
        <v>84</v>
      </c>
      <c r="C81" s="112" t="s">
        <v>249</v>
      </c>
      <c r="D81" s="113">
        <v>60</v>
      </c>
      <c r="E81" s="114">
        <f>L81</f>
        <v>387</v>
      </c>
      <c r="F81" s="115">
        <f>D81*E81</f>
        <v>23220</v>
      </c>
      <c r="G81" s="139">
        <v>35</v>
      </c>
      <c r="H81" s="117">
        <f>D81*G81</f>
        <v>2100</v>
      </c>
      <c r="I81" s="118">
        <f>F81+H81</f>
        <v>25320</v>
      </c>
      <c r="J81" s="119">
        <f>I81*1.15</f>
        <v>29117.999999999996</v>
      </c>
      <c r="L81" s="101">
        <f>M81*0.9</f>
        <v>387</v>
      </c>
      <c r="M81" s="114">
        <v>430</v>
      </c>
    </row>
    <row r="82" spans="1:13" s="101" customFormat="1" ht="20.25">
      <c r="A82" s="153"/>
      <c r="B82" s="154" t="s">
        <v>85</v>
      </c>
      <c r="C82" s="155" t="s">
        <v>275</v>
      </c>
      <c r="D82" s="156">
        <v>1</v>
      </c>
      <c r="E82" s="157">
        <f>SUM(F80:F81)*0.1</f>
        <v>14763.6</v>
      </c>
      <c r="F82" s="158">
        <f>D82*E82</f>
        <v>14763.6</v>
      </c>
      <c r="G82" s="159">
        <v>0</v>
      </c>
      <c r="H82" s="160">
        <f>D82*G82</f>
        <v>0</v>
      </c>
      <c r="I82" s="161">
        <f>F82+H82</f>
        <v>14763.6</v>
      </c>
      <c r="J82" s="119">
        <f>I82*1.15</f>
        <v>16978.14</v>
      </c>
    </row>
    <row r="83" spans="1:13" s="101" customFormat="1" ht="20.25">
      <c r="A83" s="130"/>
      <c r="B83" s="131" t="s">
        <v>86</v>
      </c>
      <c r="C83" s="132"/>
      <c r="D83" s="133"/>
      <c r="E83" s="134"/>
      <c r="F83" s="162">
        <f>F80+F81+F82</f>
        <v>162399.6</v>
      </c>
      <c r="G83" s="136">
        <f>G80+G81+G82</f>
        <v>85</v>
      </c>
      <c r="H83" s="162">
        <f>H80+H81+H82</f>
        <v>14100</v>
      </c>
      <c r="I83" s="162">
        <f>F83+H83</f>
        <v>176499.6</v>
      </c>
      <c r="J83" s="137">
        <f>I83*1.15</f>
        <v>202974.53999999998</v>
      </c>
    </row>
    <row r="84" spans="1:13" s="101" customFormat="1" ht="20.25">
      <c r="A84" s="120"/>
      <c r="B84" s="141"/>
      <c r="C84" s="142"/>
      <c r="D84" s="123"/>
      <c r="E84" s="143"/>
      <c r="F84" s="128"/>
      <c r="G84" s="145"/>
      <c r="H84" s="128"/>
      <c r="I84" s="128"/>
      <c r="J84" s="129"/>
    </row>
    <row r="85" spans="1:13" s="101" customFormat="1" ht="20.25">
      <c r="A85" s="102" t="s">
        <v>87</v>
      </c>
      <c r="B85" s="103" t="s">
        <v>215</v>
      </c>
      <c r="C85" s="104"/>
      <c r="D85" s="105"/>
      <c r="E85" s="106"/>
      <c r="F85" s="107"/>
      <c r="G85" s="108"/>
      <c r="H85" s="104"/>
      <c r="I85" s="104"/>
      <c r="J85" s="109"/>
    </row>
    <row r="86" spans="1:13" s="101" customFormat="1" ht="20.25">
      <c r="A86" s="110"/>
      <c r="B86" s="111" t="s">
        <v>216</v>
      </c>
      <c r="C86" s="148"/>
      <c r="D86" s="113"/>
      <c r="E86" s="149"/>
      <c r="F86" s="150"/>
      <c r="G86" s="151"/>
      <c r="H86" s="148"/>
      <c r="I86" s="148"/>
      <c r="J86" s="152"/>
    </row>
    <row r="87" spans="1:13" s="101" customFormat="1" ht="20.25">
      <c r="A87" s="110"/>
      <c r="B87" s="111" t="s">
        <v>217</v>
      </c>
      <c r="C87" s="112" t="s">
        <v>104</v>
      </c>
      <c r="D87" s="113">
        <v>1</v>
      </c>
      <c r="E87" s="114">
        <v>30000</v>
      </c>
      <c r="F87" s="115">
        <f>D87*E87</f>
        <v>30000</v>
      </c>
      <c r="G87" s="139">
        <v>1000</v>
      </c>
      <c r="H87" s="117">
        <f t="shared" ref="H87:H102" si="24">D87*G87</f>
        <v>1000</v>
      </c>
      <c r="I87" s="118">
        <f>F87+H87</f>
        <v>31000</v>
      </c>
      <c r="J87" s="119">
        <f t="shared" ref="J87:J103" si="25">I87*1.15</f>
        <v>35650</v>
      </c>
    </row>
    <row r="88" spans="1:13" s="101" customFormat="1" ht="20.25">
      <c r="A88" s="110"/>
      <c r="B88" s="111" t="s">
        <v>218</v>
      </c>
      <c r="C88" s="112" t="s">
        <v>275</v>
      </c>
      <c r="D88" s="113">
        <v>1</v>
      </c>
      <c r="E88" s="114">
        <v>100000</v>
      </c>
      <c r="F88" s="115">
        <f>D88*E88</f>
        <v>100000</v>
      </c>
      <c r="G88" s="139">
        <v>1000</v>
      </c>
      <c r="H88" s="117">
        <f t="shared" si="24"/>
        <v>1000</v>
      </c>
      <c r="I88" s="118">
        <f>F88+H88</f>
        <v>101000</v>
      </c>
      <c r="J88" s="119">
        <f t="shared" si="25"/>
        <v>116149.99999999999</v>
      </c>
    </row>
    <row r="89" spans="1:13" s="101" customFormat="1" ht="20.25">
      <c r="A89" s="110"/>
      <c r="B89" s="111" t="s">
        <v>219</v>
      </c>
      <c r="C89" s="112"/>
      <c r="D89" s="113"/>
      <c r="E89" s="114"/>
      <c r="F89" s="115"/>
      <c r="G89" s="139"/>
      <c r="H89" s="117">
        <f t="shared" si="24"/>
        <v>0</v>
      </c>
      <c r="I89" s="118"/>
      <c r="J89" s="119">
        <f t="shared" si="25"/>
        <v>0</v>
      </c>
    </row>
    <row r="90" spans="1:13" s="101" customFormat="1" ht="20.25">
      <c r="A90" s="110"/>
      <c r="B90" s="163" t="s">
        <v>220</v>
      </c>
      <c r="C90" s="112" t="s">
        <v>104</v>
      </c>
      <c r="D90" s="113">
        <v>1</v>
      </c>
      <c r="E90" s="114">
        <f>L90</f>
        <v>8550</v>
      </c>
      <c r="F90" s="115">
        <f t="shared" ref="F90:F102" si="26">D90*E90</f>
        <v>8550</v>
      </c>
      <c r="G90" s="139">
        <v>100</v>
      </c>
      <c r="H90" s="117">
        <f t="shared" si="24"/>
        <v>100</v>
      </c>
      <c r="I90" s="118">
        <f t="shared" ref="I90:I102" si="27">F90+H90</f>
        <v>8650</v>
      </c>
      <c r="J90" s="119">
        <f t="shared" si="25"/>
        <v>9947.5</v>
      </c>
      <c r="L90" s="101">
        <f>M90*0.9</f>
        <v>8550</v>
      </c>
      <c r="M90" s="114">
        <v>9500</v>
      </c>
    </row>
    <row r="91" spans="1:13" s="101" customFormat="1" ht="20.25">
      <c r="A91" s="110"/>
      <c r="B91" s="163" t="s">
        <v>221</v>
      </c>
      <c r="C91" s="112" t="s">
        <v>104</v>
      </c>
      <c r="D91" s="113">
        <v>5</v>
      </c>
      <c r="E91" s="114">
        <f>L91</f>
        <v>4860</v>
      </c>
      <c r="F91" s="115">
        <f t="shared" si="26"/>
        <v>24300</v>
      </c>
      <c r="G91" s="139">
        <v>100</v>
      </c>
      <c r="H91" s="117">
        <f t="shared" si="24"/>
        <v>500</v>
      </c>
      <c r="I91" s="118">
        <f t="shared" si="27"/>
        <v>24800</v>
      </c>
      <c r="J91" s="119">
        <f t="shared" si="25"/>
        <v>28519.999999999996</v>
      </c>
      <c r="L91" s="101">
        <f>M91*0.9</f>
        <v>4860</v>
      </c>
      <c r="M91" s="114">
        <v>5400</v>
      </c>
    </row>
    <row r="92" spans="1:13" s="101" customFormat="1" ht="20.25">
      <c r="A92" s="110"/>
      <c r="B92" s="163" t="s">
        <v>222</v>
      </c>
      <c r="C92" s="112" t="s">
        <v>104</v>
      </c>
      <c r="D92" s="113">
        <v>5</v>
      </c>
      <c r="E92" s="114">
        <f>L92</f>
        <v>4770</v>
      </c>
      <c r="F92" s="115">
        <f t="shared" si="26"/>
        <v>23850</v>
      </c>
      <c r="G92" s="139">
        <v>100</v>
      </c>
      <c r="H92" s="117">
        <f t="shared" si="24"/>
        <v>500</v>
      </c>
      <c r="I92" s="118">
        <f t="shared" si="27"/>
        <v>24350</v>
      </c>
      <c r="J92" s="119">
        <f t="shared" si="25"/>
        <v>28002.499999999996</v>
      </c>
      <c r="L92" s="101">
        <f>M92*0.9</f>
        <v>4770</v>
      </c>
      <c r="M92" s="114">
        <v>5300</v>
      </c>
    </row>
    <row r="93" spans="1:13" s="101" customFormat="1" ht="20.25">
      <c r="A93" s="110"/>
      <c r="B93" s="111" t="s">
        <v>223</v>
      </c>
      <c r="C93" s="112" t="s">
        <v>104</v>
      </c>
      <c r="D93" s="113">
        <v>1</v>
      </c>
      <c r="E93" s="114">
        <v>730</v>
      </c>
      <c r="F93" s="115">
        <f t="shared" si="26"/>
        <v>730</v>
      </c>
      <c r="G93" s="139">
        <v>50</v>
      </c>
      <c r="H93" s="117">
        <f t="shared" si="24"/>
        <v>50</v>
      </c>
      <c r="I93" s="118">
        <f t="shared" si="27"/>
        <v>780</v>
      </c>
      <c r="J93" s="119">
        <f t="shared" si="25"/>
        <v>896.99999999999989</v>
      </c>
      <c r="M93" s="140"/>
    </row>
    <row r="94" spans="1:13" s="101" customFormat="1" ht="20.25">
      <c r="A94" s="110"/>
      <c r="B94" s="111" t="s">
        <v>224</v>
      </c>
      <c r="C94" s="112" t="s">
        <v>104</v>
      </c>
      <c r="D94" s="113">
        <v>1</v>
      </c>
      <c r="E94" s="114">
        <v>320</v>
      </c>
      <c r="F94" s="115">
        <f t="shared" si="26"/>
        <v>320</v>
      </c>
      <c r="G94" s="139">
        <v>50</v>
      </c>
      <c r="H94" s="117">
        <f t="shared" si="24"/>
        <v>50</v>
      </c>
      <c r="I94" s="118">
        <f t="shared" si="27"/>
        <v>370</v>
      </c>
      <c r="J94" s="119">
        <f t="shared" si="25"/>
        <v>425.49999999999994</v>
      </c>
      <c r="M94" s="140"/>
    </row>
    <row r="95" spans="1:13" s="101" customFormat="1" ht="20.25">
      <c r="A95" s="110"/>
      <c r="B95" s="111" t="s">
        <v>225</v>
      </c>
      <c r="C95" s="112" t="s">
        <v>104</v>
      </c>
      <c r="D95" s="113">
        <v>6</v>
      </c>
      <c r="E95" s="114">
        <v>190</v>
      </c>
      <c r="F95" s="115">
        <f t="shared" si="26"/>
        <v>1140</v>
      </c>
      <c r="G95" s="139">
        <v>50</v>
      </c>
      <c r="H95" s="117">
        <f t="shared" si="24"/>
        <v>300</v>
      </c>
      <c r="I95" s="118">
        <f t="shared" si="27"/>
        <v>1440</v>
      </c>
      <c r="J95" s="119">
        <f t="shared" si="25"/>
        <v>1655.9999999999998</v>
      </c>
      <c r="M95" s="140"/>
    </row>
    <row r="96" spans="1:13" s="101" customFormat="1" ht="20.25">
      <c r="A96" s="110"/>
      <c r="B96" s="111" t="s">
        <v>226</v>
      </c>
      <c r="C96" s="112" t="s">
        <v>104</v>
      </c>
      <c r="D96" s="113">
        <v>1</v>
      </c>
      <c r="E96" s="114">
        <v>880</v>
      </c>
      <c r="F96" s="115">
        <f t="shared" si="26"/>
        <v>880</v>
      </c>
      <c r="G96" s="139">
        <v>50</v>
      </c>
      <c r="H96" s="117">
        <f t="shared" si="24"/>
        <v>50</v>
      </c>
      <c r="I96" s="118">
        <f t="shared" si="27"/>
        <v>930</v>
      </c>
      <c r="J96" s="119">
        <f t="shared" si="25"/>
        <v>1069.5</v>
      </c>
      <c r="M96" s="140"/>
    </row>
    <row r="97" spans="1:13" s="101" customFormat="1" ht="20.25">
      <c r="A97" s="110"/>
      <c r="B97" s="111" t="s">
        <v>227</v>
      </c>
      <c r="C97" s="112" t="s">
        <v>104</v>
      </c>
      <c r="D97" s="113">
        <v>1</v>
      </c>
      <c r="E97" s="114">
        <v>320</v>
      </c>
      <c r="F97" s="115">
        <f t="shared" si="26"/>
        <v>320</v>
      </c>
      <c r="G97" s="139">
        <v>50</v>
      </c>
      <c r="H97" s="117">
        <f t="shared" si="24"/>
        <v>50</v>
      </c>
      <c r="I97" s="118">
        <f t="shared" si="27"/>
        <v>370</v>
      </c>
      <c r="J97" s="119">
        <f t="shared" si="25"/>
        <v>425.49999999999994</v>
      </c>
      <c r="M97" s="140"/>
    </row>
    <row r="98" spans="1:13" s="101" customFormat="1" ht="20.25">
      <c r="A98" s="110"/>
      <c r="B98" s="111" t="s">
        <v>228</v>
      </c>
      <c r="C98" s="112" t="s">
        <v>104</v>
      </c>
      <c r="D98" s="113">
        <v>1</v>
      </c>
      <c r="E98" s="114">
        <v>900</v>
      </c>
      <c r="F98" s="115">
        <f t="shared" si="26"/>
        <v>900</v>
      </c>
      <c r="G98" s="139">
        <v>50</v>
      </c>
      <c r="H98" s="117">
        <f t="shared" si="24"/>
        <v>50</v>
      </c>
      <c r="I98" s="118">
        <f t="shared" si="27"/>
        <v>950</v>
      </c>
      <c r="J98" s="119">
        <f t="shared" si="25"/>
        <v>1092.5</v>
      </c>
    </row>
    <row r="99" spans="1:13" s="101" customFormat="1" ht="20.25">
      <c r="A99" s="110"/>
      <c r="B99" s="111" t="s">
        <v>229</v>
      </c>
      <c r="C99" s="112" t="s">
        <v>104</v>
      </c>
      <c r="D99" s="113">
        <v>1</v>
      </c>
      <c r="E99" s="114">
        <v>6000</v>
      </c>
      <c r="F99" s="115">
        <f t="shared" si="26"/>
        <v>6000</v>
      </c>
      <c r="G99" s="139">
        <v>50</v>
      </c>
      <c r="H99" s="117">
        <f t="shared" si="24"/>
        <v>50</v>
      </c>
      <c r="I99" s="118">
        <f t="shared" si="27"/>
        <v>6050</v>
      </c>
      <c r="J99" s="119">
        <f t="shared" si="25"/>
        <v>6957.4999999999991</v>
      </c>
    </row>
    <row r="100" spans="1:13" s="101" customFormat="1" ht="20.25">
      <c r="A100" s="110"/>
      <c r="B100" s="111" t="s">
        <v>230</v>
      </c>
      <c r="C100" s="112" t="s">
        <v>104</v>
      </c>
      <c r="D100" s="113">
        <v>1</v>
      </c>
      <c r="E100" s="114">
        <v>1000</v>
      </c>
      <c r="F100" s="115">
        <f t="shared" si="26"/>
        <v>1000</v>
      </c>
      <c r="G100" s="139">
        <v>50</v>
      </c>
      <c r="H100" s="117">
        <f t="shared" si="24"/>
        <v>50</v>
      </c>
      <c r="I100" s="118">
        <f t="shared" si="27"/>
        <v>1050</v>
      </c>
      <c r="J100" s="119">
        <f t="shared" si="25"/>
        <v>1207.5</v>
      </c>
    </row>
    <row r="101" spans="1:13" s="101" customFormat="1" ht="20.25">
      <c r="A101" s="110"/>
      <c r="B101" s="111" t="s">
        <v>231</v>
      </c>
      <c r="C101" s="112" t="s">
        <v>104</v>
      </c>
      <c r="D101" s="113">
        <v>1</v>
      </c>
      <c r="E101" s="114">
        <v>600</v>
      </c>
      <c r="F101" s="115">
        <f t="shared" si="26"/>
        <v>600</v>
      </c>
      <c r="G101" s="139">
        <v>50</v>
      </c>
      <c r="H101" s="117">
        <f t="shared" si="24"/>
        <v>50</v>
      </c>
      <c r="I101" s="118">
        <f t="shared" si="27"/>
        <v>650</v>
      </c>
      <c r="J101" s="119">
        <f t="shared" si="25"/>
        <v>747.49999999999989</v>
      </c>
    </row>
    <row r="102" spans="1:13" s="101" customFormat="1" ht="20.25">
      <c r="A102" s="110"/>
      <c r="B102" s="111" t="s">
        <v>232</v>
      </c>
      <c r="C102" s="112" t="s">
        <v>275</v>
      </c>
      <c r="D102" s="113">
        <v>1</v>
      </c>
      <c r="E102" s="114">
        <f>SUM(F87:F101)*0.1</f>
        <v>19859</v>
      </c>
      <c r="F102" s="115">
        <f t="shared" si="26"/>
        <v>19859</v>
      </c>
      <c r="G102" s="139">
        <v>0</v>
      </c>
      <c r="H102" s="117">
        <f t="shared" si="24"/>
        <v>0</v>
      </c>
      <c r="I102" s="118">
        <f t="shared" si="27"/>
        <v>19859</v>
      </c>
      <c r="J102" s="119">
        <f t="shared" si="25"/>
        <v>22837.85</v>
      </c>
    </row>
    <row r="103" spans="1:13" s="101" customFormat="1" ht="20.25">
      <c r="A103" s="130"/>
      <c r="B103" s="131" t="s">
        <v>233</v>
      </c>
      <c r="C103" s="132"/>
      <c r="D103" s="133"/>
      <c r="E103" s="134"/>
      <c r="F103" s="135">
        <f>SUM(F87:F102)</f>
        <v>218449</v>
      </c>
      <c r="G103" s="136"/>
      <c r="H103" s="135">
        <f>SUM(H87:H102)</f>
        <v>3800</v>
      </c>
      <c r="I103" s="135">
        <f>SUM(I87:I102)</f>
        <v>222249</v>
      </c>
      <c r="J103" s="137">
        <f t="shared" si="25"/>
        <v>255586.34999999998</v>
      </c>
    </row>
    <row r="104" spans="1:13" s="101" customFormat="1" ht="20.25">
      <c r="A104" s="120"/>
      <c r="B104" s="141"/>
      <c r="C104" s="142"/>
      <c r="D104" s="123"/>
      <c r="E104" s="143"/>
      <c r="F104" s="144"/>
      <c r="G104" s="145"/>
      <c r="H104" s="144"/>
      <c r="I104" s="144"/>
      <c r="J104" s="129"/>
    </row>
    <row r="105" spans="1:13" s="101" customFormat="1" ht="20.25">
      <c r="A105" s="102" t="s">
        <v>234</v>
      </c>
      <c r="B105" s="103" t="s">
        <v>235</v>
      </c>
      <c r="C105" s="104"/>
      <c r="D105" s="105"/>
      <c r="E105" s="106"/>
      <c r="F105" s="107"/>
      <c r="G105" s="108"/>
      <c r="H105" s="104"/>
      <c r="I105" s="104"/>
      <c r="J105" s="109"/>
    </row>
    <row r="106" spans="1:13" s="101" customFormat="1" ht="20.25">
      <c r="A106" s="110"/>
      <c r="B106" s="111" t="s">
        <v>216</v>
      </c>
      <c r="C106" s="148"/>
      <c r="D106" s="113"/>
      <c r="E106" s="149"/>
      <c r="F106" s="150"/>
      <c r="G106" s="151"/>
      <c r="H106" s="148"/>
      <c r="I106" s="148"/>
      <c r="J106" s="152"/>
    </row>
    <row r="107" spans="1:13" s="101" customFormat="1" ht="20.25">
      <c r="A107" s="110"/>
      <c r="B107" s="111" t="s">
        <v>236</v>
      </c>
      <c r="C107" s="112" t="s">
        <v>104</v>
      </c>
      <c r="D107" s="113">
        <v>1</v>
      </c>
      <c r="E107" s="114">
        <v>30000</v>
      </c>
      <c r="F107" s="115">
        <f>D107*E107</f>
        <v>30000</v>
      </c>
      <c r="G107" s="139">
        <v>1000</v>
      </c>
      <c r="H107" s="117">
        <f>D107*G107</f>
        <v>1000</v>
      </c>
      <c r="I107" s="118">
        <f>F107+H107</f>
        <v>31000</v>
      </c>
      <c r="J107" s="119">
        <f t="shared" ref="J107:J121" si="28">I107*1.15</f>
        <v>35650</v>
      </c>
    </row>
    <row r="108" spans="1:13" s="101" customFormat="1" ht="20.25">
      <c r="A108" s="110"/>
      <c r="B108" s="111" t="s">
        <v>218</v>
      </c>
      <c r="C108" s="112" t="s">
        <v>275</v>
      </c>
      <c r="D108" s="113">
        <v>1</v>
      </c>
      <c r="E108" s="114">
        <v>50000</v>
      </c>
      <c r="F108" s="115">
        <f>D108*E108</f>
        <v>50000</v>
      </c>
      <c r="G108" s="139">
        <v>1000</v>
      </c>
      <c r="H108" s="117">
        <f>D108*G108</f>
        <v>1000</v>
      </c>
      <c r="I108" s="118">
        <f>F108+H108</f>
        <v>51000</v>
      </c>
      <c r="J108" s="119">
        <f t="shared" si="28"/>
        <v>58649.999999999993</v>
      </c>
    </row>
    <row r="109" spans="1:13" s="101" customFormat="1" ht="20.25">
      <c r="A109" s="110"/>
      <c r="B109" s="111" t="s">
        <v>219</v>
      </c>
      <c r="C109" s="112"/>
      <c r="D109" s="113"/>
      <c r="E109" s="114"/>
      <c r="F109" s="115"/>
      <c r="G109" s="139"/>
      <c r="H109" s="117"/>
      <c r="I109" s="118"/>
      <c r="J109" s="119">
        <f t="shared" si="28"/>
        <v>0</v>
      </c>
    </row>
    <row r="110" spans="1:13" s="101" customFormat="1" ht="20.25">
      <c r="A110" s="110"/>
      <c r="B110" s="163" t="s">
        <v>221</v>
      </c>
      <c r="C110" s="112" t="s">
        <v>104</v>
      </c>
      <c r="D110" s="113">
        <v>1</v>
      </c>
      <c r="E110" s="114">
        <v>5000</v>
      </c>
      <c r="F110" s="115">
        <f t="shared" ref="F110:F120" si="29">D110*E110</f>
        <v>5000</v>
      </c>
      <c r="G110" s="139">
        <v>100</v>
      </c>
      <c r="H110" s="117">
        <f t="shared" ref="H110:H120" si="30">D110*G110</f>
        <v>100</v>
      </c>
      <c r="I110" s="118">
        <f t="shared" ref="I110:I120" si="31">F110+H110</f>
        <v>5100</v>
      </c>
      <c r="J110" s="119">
        <f t="shared" si="28"/>
        <v>5865</v>
      </c>
      <c r="L110" s="101">
        <f>M110*0.9</f>
        <v>0</v>
      </c>
      <c r="M110" s="114">
        <v>0</v>
      </c>
    </row>
    <row r="111" spans="1:13" s="101" customFormat="1" ht="20.25">
      <c r="A111" s="110"/>
      <c r="B111" s="163" t="s">
        <v>237</v>
      </c>
      <c r="C111" s="112" t="s">
        <v>104</v>
      </c>
      <c r="D111" s="113">
        <v>14</v>
      </c>
      <c r="E111" s="114">
        <v>2050</v>
      </c>
      <c r="F111" s="115">
        <f t="shared" si="29"/>
        <v>28700</v>
      </c>
      <c r="G111" s="139">
        <v>100</v>
      </c>
      <c r="H111" s="117">
        <f t="shared" si="30"/>
        <v>1400</v>
      </c>
      <c r="I111" s="118">
        <f t="shared" si="31"/>
        <v>30100</v>
      </c>
      <c r="J111" s="119">
        <f t="shared" si="28"/>
        <v>34615</v>
      </c>
      <c r="L111" s="101">
        <f>M111*0.9</f>
        <v>0</v>
      </c>
      <c r="M111" s="114">
        <v>0</v>
      </c>
    </row>
    <row r="112" spans="1:13" s="101" customFormat="1" ht="20.25">
      <c r="A112" s="110"/>
      <c r="B112" s="111" t="s">
        <v>223</v>
      </c>
      <c r="C112" s="112" t="s">
        <v>104</v>
      </c>
      <c r="D112" s="113">
        <v>1</v>
      </c>
      <c r="E112" s="114">
        <v>730</v>
      </c>
      <c r="F112" s="115">
        <f t="shared" si="29"/>
        <v>730</v>
      </c>
      <c r="G112" s="139">
        <v>50</v>
      </c>
      <c r="H112" s="117">
        <f t="shared" si="30"/>
        <v>50</v>
      </c>
      <c r="I112" s="118">
        <f t="shared" si="31"/>
        <v>780</v>
      </c>
      <c r="J112" s="119">
        <f t="shared" si="28"/>
        <v>896.99999999999989</v>
      </c>
      <c r="M112" s="140"/>
    </row>
    <row r="113" spans="1:13" s="101" customFormat="1" ht="20.25">
      <c r="A113" s="110"/>
      <c r="B113" s="111" t="s">
        <v>224</v>
      </c>
      <c r="C113" s="112" t="s">
        <v>104</v>
      </c>
      <c r="D113" s="113">
        <v>1</v>
      </c>
      <c r="E113" s="114">
        <v>320</v>
      </c>
      <c r="F113" s="115">
        <f t="shared" si="29"/>
        <v>320</v>
      </c>
      <c r="G113" s="139">
        <v>50</v>
      </c>
      <c r="H113" s="117">
        <f t="shared" si="30"/>
        <v>50</v>
      </c>
      <c r="I113" s="118">
        <f t="shared" si="31"/>
        <v>370</v>
      </c>
      <c r="J113" s="119">
        <f t="shared" si="28"/>
        <v>425.49999999999994</v>
      </c>
      <c r="M113" s="140"/>
    </row>
    <row r="114" spans="1:13" s="101" customFormat="1" ht="20.25">
      <c r="A114" s="110"/>
      <c r="B114" s="111" t="s">
        <v>225</v>
      </c>
      <c r="C114" s="112" t="s">
        <v>104</v>
      </c>
      <c r="D114" s="113">
        <v>6</v>
      </c>
      <c r="E114" s="114">
        <v>190</v>
      </c>
      <c r="F114" s="115">
        <f t="shared" si="29"/>
        <v>1140</v>
      </c>
      <c r="G114" s="139">
        <v>50</v>
      </c>
      <c r="H114" s="117">
        <f t="shared" si="30"/>
        <v>300</v>
      </c>
      <c r="I114" s="118">
        <f t="shared" si="31"/>
        <v>1440</v>
      </c>
      <c r="J114" s="119">
        <f t="shared" si="28"/>
        <v>1655.9999999999998</v>
      </c>
      <c r="M114" s="140"/>
    </row>
    <row r="115" spans="1:13" s="101" customFormat="1" ht="20.25">
      <c r="A115" s="110"/>
      <c r="B115" s="111" t="s">
        <v>226</v>
      </c>
      <c r="C115" s="112" t="s">
        <v>104</v>
      </c>
      <c r="D115" s="113">
        <v>1</v>
      </c>
      <c r="E115" s="114">
        <v>880</v>
      </c>
      <c r="F115" s="115">
        <f t="shared" si="29"/>
        <v>880</v>
      </c>
      <c r="G115" s="139">
        <v>50</v>
      </c>
      <c r="H115" s="117">
        <f t="shared" si="30"/>
        <v>50</v>
      </c>
      <c r="I115" s="118">
        <f t="shared" si="31"/>
        <v>930</v>
      </c>
      <c r="J115" s="119">
        <f t="shared" si="28"/>
        <v>1069.5</v>
      </c>
      <c r="M115" s="140"/>
    </row>
    <row r="116" spans="1:13" s="101" customFormat="1" ht="20.25">
      <c r="A116" s="110"/>
      <c r="B116" s="111" t="s">
        <v>227</v>
      </c>
      <c r="C116" s="112" t="s">
        <v>104</v>
      </c>
      <c r="D116" s="113">
        <v>1</v>
      </c>
      <c r="E116" s="114">
        <v>320</v>
      </c>
      <c r="F116" s="115">
        <f t="shared" si="29"/>
        <v>320</v>
      </c>
      <c r="G116" s="139">
        <v>50</v>
      </c>
      <c r="H116" s="117">
        <f t="shared" si="30"/>
        <v>50</v>
      </c>
      <c r="I116" s="118">
        <f t="shared" si="31"/>
        <v>370</v>
      </c>
      <c r="J116" s="119">
        <f t="shared" si="28"/>
        <v>425.49999999999994</v>
      </c>
      <c r="M116" s="140"/>
    </row>
    <row r="117" spans="1:13" s="101" customFormat="1" ht="20.25">
      <c r="A117" s="110"/>
      <c r="B117" s="111" t="s">
        <v>228</v>
      </c>
      <c r="C117" s="112" t="s">
        <v>104</v>
      </c>
      <c r="D117" s="113">
        <v>1</v>
      </c>
      <c r="E117" s="114">
        <v>900</v>
      </c>
      <c r="F117" s="115">
        <f t="shared" si="29"/>
        <v>900</v>
      </c>
      <c r="G117" s="139">
        <v>50</v>
      </c>
      <c r="H117" s="117">
        <f t="shared" si="30"/>
        <v>50</v>
      </c>
      <c r="I117" s="118">
        <f t="shared" si="31"/>
        <v>950</v>
      </c>
      <c r="J117" s="119">
        <f t="shared" si="28"/>
        <v>1092.5</v>
      </c>
    </row>
    <row r="118" spans="1:13" s="101" customFormat="1" ht="20.25">
      <c r="A118" s="110"/>
      <c r="B118" s="111" t="s">
        <v>229</v>
      </c>
      <c r="C118" s="112" t="s">
        <v>104</v>
      </c>
      <c r="D118" s="113">
        <v>1</v>
      </c>
      <c r="E118" s="114">
        <v>6000</v>
      </c>
      <c r="F118" s="115">
        <f t="shared" si="29"/>
        <v>6000</v>
      </c>
      <c r="G118" s="139">
        <v>50</v>
      </c>
      <c r="H118" s="117">
        <f t="shared" si="30"/>
        <v>50</v>
      </c>
      <c r="I118" s="118">
        <f t="shared" si="31"/>
        <v>6050</v>
      </c>
      <c r="J118" s="119">
        <f t="shared" si="28"/>
        <v>6957.4999999999991</v>
      </c>
    </row>
    <row r="119" spans="1:13" s="101" customFormat="1" ht="20.25">
      <c r="A119" s="110"/>
      <c r="B119" s="111" t="s">
        <v>230</v>
      </c>
      <c r="C119" s="112" t="s">
        <v>104</v>
      </c>
      <c r="D119" s="113">
        <v>1</v>
      </c>
      <c r="E119" s="114">
        <v>1000</v>
      </c>
      <c r="F119" s="115">
        <f t="shared" si="29"/>
        <v>1000</v>
      </c>
      <c r="G119" s="139">
        <v>50</v>
      </c>
      <c r="H119" s="117">
        <f t="shared" si="30"/>
        <v>50</v>
      </c>
      <c r="I119" s="118">
        <f t="shared" si="31"/>
        <v>1050</v>
      </c>
      <c r="J119" s="119">
        <f t="shared" si="28"/>
        <v>1207.5</v>
      </c>
    </row>
    <row r="120" spans="1:13" s="101" customFormat="1" ht="20.25">
      <c r="A120" s="110"/>
      <c r="B120" s="111" t="s">
        <v>232</v>
      </c>
      <c r="C120" s="112" t="s">
        <v>275</v>
      </c>
      <c r="D120" s="113">
        <v>1</v>
      </c>
      <c r="E120" s="114">
        <f>SUM(F107:F119)*0.1</f>
        <v>12499</v>
      </c>
      <c r="F120" s="115">
        <f t="shared" si="29"/>
        <v>12499</v>
      </c>
      <c r="G120" s="139">
        <v>0</v>
      </c>
      <c r="H120" s="117">
        <f t="shared" si="30"/>
        <v>0</v>
      </c>
      <c r="I120" s="118">
        <f t="shared" si="31"/>
        <v>12499</v>
      </c>
      <c r="J120" s="119">
        <f t="shared" si="28"/>
        <v>14373.849999999999</v>
      </c>
    </row>
    <row r="121" spans="1:13" s="101" customFormat="1" ht="20.25">
      <c r="A121" s="130"/>
      <c r="B121" s="131" t="s">
        <v>238</v>
      </c>
      <c r="C121" s="132"/>
      <c r="D121" s="133"/>
      <c r="E121" s="134"/>
      <c r="F121" s="135">
        <f>SUM(F107:F120)</f>
        <v>137489</v>
      </c>
      <c r="G121" s="136"/>
      <c r="H121" s="135">
        <f>SUM(H107:H120)</f>
        <v>4150</v>
      </c>
      <c r="I121" s="135">
        <f>SUM(I107:I120)</f>
        <v>141639</v>
      </c>
      <c r="J121" s="137">
        <f t="shared" si="28"/>
        <v>162884.84999999998</v>
      </c>
    </row>
    <row r="122" spans="1:13" s="101" customFormat="1" ht="20.25">
      <c r="A122" s="120"/>
      <c r="B122" s="141"/>
      <c r="C122" s="142"/>
      <c r="D122" s="123"/>
      <c r="E122" s="143"/>
      <c r="F122" s="144"/>
      <c r="G122" s="145"/>
      <c r="H122" s="144"/>
      <c r="I122" s="144"/>
      <c r="J122" s="129"/>
    </row>
    <row r="123" spans="1:13" s="101" customFormat="1" ht="20.25">
      <c r="A123" s="146" t="s">
        <v>239</v>
      </c>
      <c r="B123" s="147" t="s">
        <v>82</v>
      </c>
      <c r="C123" s="148"/>
      <c r="D123" s="113"/>
      <c r="E123" s="149"/>
      <c r="F123" s="150"/>
      <c r="G123" s="151"/>
      <c r="H123" s="148"/>
      <c r="I123" s="148"/>
      <c r="J123" s="152"/>
    </row>
    <row r="124" spans="1:13" s="101" customFormat="1" ht="20.25">
      <c r="A124" s="110"/>
      <c r="B124" s="111" t="s">
        <v>83</v>
      </c>
      <c r="C124" s="112" t="s">
        <v>249</v>
      </c>
      <c r="D124" s="113">
        <v>160</v>
      </c>
      <c r="E124" s="114">
        <f>L124</f>
        <v>170</v>
      </c>
      <c r="F124" s="115">
        <f>D124*E124</f>
        <v>27200</v>
      </c>
      <c r="G124" s="139">
        <v>25</v>
      </c>
      <c r="H124" s="117">
        <f>D124*G124</f>
        <v>4000</v>
      </c>
      <c r="I124" s="118">
        <f>F124+H124</f>
        <v>31200</v>
      </c>
      <c r="J124" s="119">
        <f>I124*1.15</f>
        <v>35880</v>
      </c>
      <c r="L124" s="101">
        <f>M124*1</f>
        <v>170</v>
      </c>
      <c r="M124" s="114">
        <v>170</v>
      </c>
    </row>
    <row r="125" spans="1:13" s="101" customFormat="1" ht="20.25">
      <c r="A125" s="110"/>
      <c r="B125" s="111" t="s">
        <v>84</v>
      </c>
      <c r="C125" s="112" t="s">
        <v>249</v>
      </c>
      <c r="D125" s="113">
        <v>60</v>
      </c>
      <c r="E125" s="114">
        <f>L125</f>
        <v>387</v>
      </c>
      <c r="F125" s="115">
        <f>D125*E125</f>
        <v>23220</v>
      </c>
      <c r="G125" s="139">
        <v>35</v>
      </c>
      <c r="H125" s="117">
        <f>D125*G125</f>
        <v>2100</v>
      </c>
      <c r="I125" s="118">
        <f>F125+H125</f>
        <v>25320</v>
      </c>
      <c r="J125" s="119">
        <f>I125*1.15</f>
        <v>29117.999999999996</v>
      </c>
      <c r="L125" s="101">
        <f>M125*0.9</f>
        <v>387</v>
      </c>
      <c r="M125" s="114">
        <v>430</v>
      </c>
    </row>
    <row r="126" spans="1:13" s="101" customFormat="1" ht="20.25">
      <c r="A126" s="153"/>
      <c r="B126" s="154" t="s">
        <v>85</v>
      </c>
      <c r="C126" s="155" t="s">
        <v>275</v>
      </c>
      <c r="D126" s="156">
        <v>1</v>
      </c>
      <c r="E126" s="157">
        <f>SUM(F124:F125)*0.1</f>
        <v>5042</v>
      </c>
      <c r="F126" s="158">
        <f>D126*E126</f>
        <v>5042</v>
      </c>
      <c r="G126" s="159">
        <v>0</v>
      </c>
      <c r="H126" s="160">
        <f>D126*G126</f>
        <v>0</v>
      </c>
      <c r="I126" s="161">
        <f>F126+H126</f>
        <v>5042</v>
      </c>
      <c r="J126" s="119">
        <f>I126*1.15</f>
        <v>5798.2999999999993</v>
      </c>
    </row>
    <row r="127" spans="1:13" s="101" customFormat="1" ht="20.25">
      <c r="A127" s="164"/>
      <c r="B127" s="165"/>
      <c r="C127" s="166"/>
      <c r="D127" s="167"/>
      <c r="E127" s="168"/>
      <c r="F127" s="169"/>
      <c r="G127" s="170"/>
      <c r="H127" s="171"/>
      <c r="I127" s="172"/>
      <c r="J127" s="119">
        <f>I127*1.15</f>
        <v>0</v>
      </c>
    </row>
    <row r="128" spans="1:13" s="101" customFormat="1" ht="20.25">
      <c r="A128" s="130"/>
      <c r="B128" s="131" t="s">
        <v>86</v>
      </c>
      <c r="C128" s="132"/>
      <c r="D128" s="133"/>
      <c r="E128" s="134"/>
      <c r="F128" s="162">
        <f>SUM(F124:F126)</f>
        <v>55462</v>
      </c>
      <c r="G128" s="136"/>
      <c r="H128" s="162">
        <f>SUM(H124:H126)</f>
        <v>6100</v>
      </c>
      <c r="I128" s="162">
        <f>SUM(I124:I126)</f>
        <v>61562</v>
      </c>
      <c r="J128" s="137">
        <f>I128*1.15</f>
        <v>70796.299999999988</v>
      </c>
    </row>
    <row r="129" spans="1:13" s="101" customFormat="1" ht="20.25">
      <c r="A129" s="120"/>
      <c r="B129" s="141"/>
      <c r="C129" s="142"/>
      <c r="D129" s="123"/>
      <c r="E129" s="143"/>
      <c r="F129" s="128"/>
      <c r="G129" s="145"/>
      <c r="H129" s="128"/>
      <c r="I129" s="128"/>
      <c r="J129" s="129"/>
    </row>
    <row r="130" spans="1:13" s="101" customFormat="1" ht="20.25">
      <c r="A130" s="146" t="s">
        <v>240</v>
      </c>
      <c r="B130" s="147" t="s">
        <v>1</v>
      </c>
      <c r="C130" s="148"/>
      <c r="D130" s="113"/>
      <c r="E130" s="149"/>
      <c r="F130" s="150"/>
      <c r="G130" s="151"/>
      <c r="H130" s="148"/>
      <c r="I130" s="148"/>
      <c r="J130" s="152"/>
    </row>
    <row r="131" spans="1:13" s="101" customFormat="1" ht="20.25">
      <c r="A131" s="110"/>
      <c r="B131" s="111" t="s">
        <v>2</v>
      </c>
      <c r="C131" s="112" t="s">
        <v>104</v>
      </c>
      <c r="D131" s="113">
        <v>1</v>
      </c>
      <c r="E131" s="114">
        <f>11550+(120*12)</f>
        <v>12990</v>
      </c>
      <c r="F131" s="115">
        <f>D131*E131</f>
        <v>12990</v>
      </c>
      <c r="G131" s="139">
        <v>1000</v>
      </c>
      <c r="H131" s="117">
        <f>D131*G131</f>
        <v>1000</v>
      </c>
      <c r="I131" s="118">
        <f>F131+H131</f>
        <v>13990</v>
      </c>
      <c r="J131" s="119">
        <f>I131*1.15</f>
        <v>16088.499999999998</v>
      </c>
    </row>
    <row r="132" spans="1:13" s="101" customFormat="1" ht="20.25">
      <c r="A132" s="153"/>
      <c r="B132" s="154" t="s">
        <v>3</v>
      </c>
      <c r="C132" s="155" t="s">
        <v>275</v>
      </c>
      <c r="D132" s="156">
        <v>1</v>
      </c>
      <c r="E132" s="157">
        <f>SUM(F131:F131)*0.1</f>
        <v>1299</v>
      </c>
      <c r="F132" s="158">
        <f>D132*E132</f>
        <v>1299</v>
      </c>
      <c r="G132" s="159">
        <v>0</v>
      </c>
      <c r="H132" s="160">
        <f>D132*G132</f>
        <v>0</v>
      </c>
      <c r="I132" s="161">
        <f>F132+H132</f>
        <v>1299</v>
      </c>
      <c r="J132" s="119">
        <f>I132*1.15</f>
        <v>1493.85</v>
      </c>
    </row>
    <row r="133" spans="1:13" s="101" customFormat="1" ht="20.25">
      <c r="A133" s="164"/>
      <c r="B133" s="165"/>
      <c r="C133" s="166"/>
      <c r="D133" s="167"/>
      <c r="E133" s="168"/>
      <c r="F133" s="169"/>
      <c r="G133" s="170"/>
      <c r="H133" s="171"/>
      <c r="I133" s="172"/>
      <c r="J133" s="119">
        <f>I133*1.15</f>
        <v>0</v>
      </c>
    </row>
    <row r="134" spans="1:13" s="101" customFormat="1" ht="20.25">
      <c r="A134" s="130"/>
      <c r="B134" s="131" t="s">
        <v>4</v>
      </c>
      <c r="C134" s="132"/>
      <c r="D134" s="133"/>
      <c r="E134" s="134"/>
      <c r="F134" s="135">
        <f>SUM(F131:F132)</f>
        <v>14289</v>
      </c>
      <c r="G134" s="136"/>
      <c r="H134" s="135">
        <f>SUM(H131:H132)</f>
        <v>1000</v>
      </c>
      <c r="I134" s="135">
        <f>SUM(I131:I132)</f>
        <v>15289</v>
      </c>
      <c r="J134" s="137">
        <f>I134*1.15</f>
        <v>17582.349999999999</v>
      </c>
    </row>
    <row r="135" spans="1:13" s="101" customFormat="1" ht="20.25">
      <c r="A135" s="120"/>
      <c r="B135" s="141"/>
      <c r="C135" s="142"/>
      <c r="D135" s="123"/>
      <c r="E135" s="143"/>
      <c r="F135" s="144"/>
      <c r="G135" s="145"/>
      <c r="H135" s="144"/>
      <c r="I135" s="144"/>
      <c r="J135" s="129"/>
    </row>
    <row r="136" spans="1:13" s="101" customFormat="1" ht="20.25">
      <c r="A136" s="146" t="s">
        <v>5</v>
      </c>
      <c r="B136" s="147" t="s">
        <v>6</v>
      </c>
      <c r="C136" s="148"/>
      <c r="D136" s="113"/>
      <c r="E136" s="149"/>
      <c r="F136" s="150"/>
      <c r="G136" s="151"/>
      <c r="H136" s="148"/>
      <c r="I136" s="148"/>
      <c r="J136" s="152"/>
    </row>
    <row r="137" spans="1:13" s="101" customFormat="1" ht="20.25">
      <c r="A137" s="110"/>
      <c r="B137" s="111" t="s">
        <v>7</v>
      </c>
      <c r="C137" s="112" t="s">
        <v>249</v>
      </c>
      <c r="D137" s="113">
        <v>200</v>
      </c>
      <c r="E137" s="114">
        <f t="shared" ref="E137:E143" si="32">L137</f>
        <v>18</v>
      </c>
      <c r="F137" s="115">
        <f t="shared" ref="F137:F144" si="33">D137*E137</f>
        <v>3600</v>
      </c>
      <c r="G137" s="139">
        <f>E137*0.25</f>
        <v>4.5</v>
      </c>
      <c r="H137" s="117">
        <f t="shared" ref="H137:H144" si="34">D137*G137</f>
        <v>900</v>
      </c>
      <c r="I137" s="118">
        <f t="shared" ref="I137:I144" si="35">F137+H137</f>
        <v>4500</v>
      </c>
      <c r="J137" s="119">
        <f t="shared" ref="J137:J146" si="36">I137*1.15</f>
        <v>5175</v>
      </c>
      <c r="L137" s="101">
        <f t="shared" ref="L137:L143" si="37">M137*0.9</f>
        <v>18</v>
      </c>
      <c r="M137" s="114">
        <v>20</v>
      </c>
    </row>
    <row r="138" spans="1:13" s="101" customFormat="1" ht="20.25">
      <c r="A138" s="110"/>
      <c r="B138" s="111" t="s">
        <v>8</v>
      </c>
      <c r="C138" s="112" t="s">
        <v>249</v>
      </c>
      <c r="D138" s="113">
        <v>300</v>
      </c>
      <c r="E138" s="114">
        <f t="shared" si="32"/>
        <v>7.38</v>
      </c>
      <c r="F138" s="115">
        <f t="shared" si="33"/>
        <v>2214</v>
      </c>
      <c r="G138" s="139">
        <v>5</v>
      </c>
      <c r="H138" s="117">
        <f t="shared" si="34"/>
        <v>1500</v>
      </c>
      <c r="I138" s="118">
        <f t="shared" si="35"/>
        <v>3714</v>
      </c>
      <c r="J138" s="119">
        <f t="shared" si="36"/>
        <v>4271.0999999999995</v>
      </c>
      <c r="L138" s="101">
        <f t="shared" si="37"/>
        <v>7.38</v>
      </c>
      <c r="M138" s="114">
        <v>8.1999999999999993</v>
      </c>
    </row>
    <row r="139" spans="1:13" s="101" customFormat="1" ht="20.25">
      <c r="A139" s="110"/>
      <c r="B139" s="111" t="s">
        <v>9</v>
      </c>
      <c r="C139" s="112" t="s">
        <v>249</v>
      </c>
      <c r="D139" s="113">
        <v>700</v>
      </c>
      <c r="E139" s="114">
        <f t="shared" si="32"/>
        <v>10.89</v>
      </c>
      <c r="F139" s="115">
        <f t="shared" si="33"/>
        <v>7623</v>
      </c>
      <c r="G139" s="139">
        <v>5</v>
      </c>
      <c r="H139" s="117">
        <f t="shared" si="34"/>
        <v>3500</v>
      </c>
      <c r="I139" s="118">
        <f t="shared" si="35"/>
        <v>11123</v>
      </c>
      <c r="J139" s="119">
        <f t="shared" si="36"/>
        <v>12791.449999999999</v>
      </c>
      <c r="L139" s="101">
        <f t="shared" si="37"/>
        <v>10.89</v>
      </c>
      <c r="M139" s="114">
        <v>12.1</v>
      </c>
    </row>
    <row r="140" spans="1:13" s="101" customFormat="1" ht="20.25">
      <c r="A140" s="110"/>
      <c r="B140" s="111" t="s">
        <v>10</v>
      </c>
      <c r="C140" s="112" t="s">
        <v>249</v>
      </c>
      <c r="D140" s="113">
        <v>300</v>
      </c>
      <c r="E140" s="114">
        <f t="shared" si="32"/>
        <v>10.89</v>
      </c>
      <c r="F140" s="115">
        <f t="shared" si="33"/>
        <v>3267</v>
      </c>
      <c r="G140" s="139">
        <f>E140*0.25</f>
        <v>2.7225000000000001</v>
      </c>
      <c r="H140" s="117">
        <f t="shared" si="34"/>
        <v>816.75</v>
      </c>
      <c r="I140" s="118">
        <f t="shared" si="35"/>
        <v>4083.75</v>
      </c>
      <c r="J140" s="119">
        <f t="shared" si="36"/>
        <v>4696.3125</v>
      </c>
      <c r="L140" s="101">
        <f t="shared" si="37"/>
        <v>10.89</v>
      </c>
      <c r="M140" s="114">
        <v>12.1</v>
      </c>
    </row>
    <row r="141" spans="1:13" s="101" customFormat="1" ht="20.25">
      <c r="A141" s="110"/>
      <c r="B141" s="111" t="s">
        <v>11</v>
      </c>
      <c r="C141" s="112" t="s">
        <v>249</v>
      </c>
      <c r="D141" s="113">
        <v>600</v>
      </c>
      <c r="E141" s="114">
        <f t="shared" si="32"/>
        <v>16.829999999999998</v>
      </c>
      <c r="F141" s="115">
        <f t="shared" si="33"/>
        <v>10097.999999999998</v>
      </c>
      <c r="G141" s="139">
        <f>E141*0.25</f>
        <v>4.2074999999999996</v>
      </c>
      <c r="H141" s="117">
        <f t="shared" si="34"/>
        <v>2524.4999999999995</v>
      </c>
      <c r="I141" s="118">
        <f t="shared" si="35"/>
        <v>12622.499999999998</v>
      </c>
      <c r="J141" s="119">
        <f t="shared" si="36"/>
        <v>14515.874999999996</v>
      </c>
      <c r="L141" s="101">
        <f t="shared" si="37"/>
        <v>16.829999999999998</v>
      </c>
      <c r="M141" s="114">
        <v>18.7</v>
      </c>
    </row>
    <row r="142" spans="1:13" s="101" customFormat="1" ht="20.25">
      <c r="A142" s="110"/>
      <c r="B142" s="111" t="s">
        <v>12</v>
      </c>
      <c r="C142" s="112" t="s">
        <v>249</v>
      </c>
      <c r="D142" s="113">
        <v>60</v>
      </c>
      <c r="E142" s="114">
        <f t="shared" si="32"/>
        <v>51.84</v>
      </c>
      <c r="F142" s="115">
        <f t="shared" si="33"/>
        <v>3110.4</v>
      </c>
      <c r="G142" s="139">
        <f>E142*0.25</f>
        <v>12.96</v>
      </c>
      <c r="H142" s="117">
        <f t="shared" si="34"/>
        <v>777.6</v>
      </c>
      <c r="I142" s="118">
        <f t="shared" si="35"/>
        <v>3888</v>
      </c>
      <c r="J142" s="119">
        <f t="shared" si="36"/>
        <v>4471.2</v>
      </c>
      <c r="L142" s="101">
        <f t="shared" si="37"/>
        <v>51.84</v>
      </c>
      <c r="M142" s="114">
        <v>57.6</v>
      </c>
    </row>
    <row r="143" spans="1:13" s="101" customFormat="1" ht="20.25">
      <c r="A143" s="110"/>
      <c r="B143" s="111" t="s">
        <v>13</v>
      </c>
      <c r="C143" s="112" t="s">
        <v>249</v>
      </c>
      <c r="D143" s="113">
        <v>160</v>
      </c>
      <c r="E143" s="114">
        <f t="shared" si="32"/>
        <v>63.9</v>
      </c>
      <c r="F143" s="115">
        <f t="shared" si="33"/>
        <v>10224</v>
      </c>
      <c r="G143" s="139">
        <f>E143*0.25</f>
        <v>15.975</v>
      </c>
      <c r="H143" s="117">
        <f t="shared" si="34"/>
        <v>2556</v>
      </c>
      <c r="I143" s="118">
        <f t="shared" si="35"/>
        <v>12780</v>
      </c>
      <c r="J143" s="119">
        <f t="shared" si="36"/>
        <v>14696.999999999998</v>
      </c>
      <c r="L143" s="101">
        <f t="shared" si="37"/>
        <v>63.9</v>
      </c>
      <c r="M143" s="114">
        <v>71</v>
      </c>
    </row>
    <row r="144" spans="1:13" s="101" customFormat="1" ht="20.25">
      <c r="A144" s="153"/>
      <c r="B144" s="154" t="s">
        <v>85</v>
      </c>
      <c r="C144" s="155" t="s">
        <v>275</v>
      </c>
      <c r="D144" s="113">
        <v>1</v>
      </c>
      <c r="E144" s="114">
        <f>SUM(F137:F143)*0.1</f>
        <v>4013.6400000000003</v>
      </c>
      <c r="F144" s="115">
        <f t="shared" si="33"/>
        <v>4013.6400000000003</v>
      </c>
      <c r="G144" s="139">
        <v>0</v>
      </c>
      <c r="H144" s="117">
        <f t="shared" si="34"/>
        <v>0</v>
      </c>
      <c r="I144" s="118">
        <f t="shared" si="35"/>
        <v>4013.6400000000003</v>
      </c>
      <c r="J144" s="119">
        <f t="shared" si="36"/>
        <v>4615.6859999999997</v>
      </c>
    </row>
    <row r="145" spans="1:13" s="101" customFormat="1" ht="20.25">
      <c r="A145" s="120"/>
      <c r="B145" s="121"/>
      <c r="C145" s="122"/>
      <c r="D145" s="123"/>
      <c r="E145" s="124"/>
      <c r="F145" s="125"/>
      <c r="G145" s="126"/>
      <c r="H145" s="127"/>
      <c r="I145" s="128"/>
      <c r="J145" s="119">
        <f t="shared" si="36"/>
        <v>0</v>
      </c>
    </row>
    <row r="146" spans="1:13" s="101" customFormat="1" ht="20.25">
      <c r="A146" s="130"/>
      <c r="B146" s="131" t="s">
        <v>14</v>
      </c>
      <c r="C146" s="132"/>
      <c r="D146" s="133"/>
      <c r="E146" s="134"/>
      <c r="F146" s="135">
        <f>SUM(F137:F144)</f>
        <v>44150.04</v>
      </c>
      <c r="G146" s="136"/>
      <c r="H146" s="173">
        <f>SUM(H137:H144)</f>
        <v>12574.85</v>
      </c>
      <c r="I146" s="162">
        <f>SUM(I137:I144)</f>
        <v>56724.89</v>
      </c>
      <c r="J146" s="137">
        <f t="shared" si="36"/>
        <v>65233.623499999994</v>
      </c>
    </row>
    <row r="147" spans="1:13" s="101" customFormat="1" ht="20.25">
      <c r="A147" s="120"/>
      <c r="B147" s="141"/>
      <c r="C147" s="142"/>
      <c r="D147" s="123"/>
      <c r="E147" s="143"/>
      <c r="F147" s="144"/>
      <c r="G147" s="145"/>
      <c r="H147" s="174"/>
      <c r="I147" s="128"/>
      <c r="J147" s="129"/>
    </row>
    <row r="148" spans="1:13" s="101" customFormat="1" ht="20.25">
      <c r="A148" s="146" t="s">
        <v>15</v>
      </c>
      <c r="B148" s="147" t="s">
        <v>16</v>
      </c>
      <c r="C148" s="148"/>
      <c r="D148" s="113"/>
      <c r="E148" s="149"/>
      <c r="F148" s="150"/>
      <c r="G148" s="151"/>
      <c r="H148" s="148"/>
      <c r="I148" s="148"/>
      <c r="J148" s="152"/>
    </row>
    <row r="149" spans="1:13" s="101" customFormat="1" ht="20.25">
      <c r="A149" s="110"/>
      <c r="B149" s="111" t="s">
        <v>17</v>
      </c>
      <c r="C149" s="112" t="s">
        <v>104</v>
      </c>
      <c r="D149" s="113">
        <v>12</v>
      </c>
      <c r="E149" s="114">
        <f t="shared" ref="E149:E155" si="38">L149</f>
        <v>3100</v>
      </c>
      <c r="F149" s="115">
        <f t="shared" ref="F149:F157" si="39">D149*E149</f>
        <v>37200</v>
      </c>
      <c r="G149" s="151">
        <v>200</v>
      </c>
      <c r="H149" s="117">
        <f t="shared" ref="H149:H157" si="40">D149*G149</f>
        <v>2400</v>
      </c>
      <c r="I149" s="118">
        <f t="shared" ref="I149:I157" si="41">F149+H149</f>
        <v>39600</v>
      </c>
      <c r="J149" s="119">
        <f t="shared" ref="J149:J159" si="42">I149*1.15</f>
        <v>45540</v>
      </c>
      <c r="L149" s="101">
        <f t="shared" ref="L149:L156" si="43">M149*1</f>
        <v>3100</v>
      </c>
      <c r="M149" s="101">
        <v>3100</v>
      </c>
    </row>
    <row r="150" spans="1:13" s="101" customFormat="1" ht="20.25">
      <c r="A150" s="110"/>
      <c r="B150" s="111" t="s">
        <v>18</v>
      </c>
      <c r="C150" s="175" t="s">
        <v>104</v>
      </c>
      <c r="D150" s="176">
        <v>10</v>
      </c>
      <c r="E150" s="177">
        <f t="shared" si="38"/>
        <v>4120</v>
      </c>
      <c r="F150" s="178">
        <f t="shared" si="39"/>
        <v>41200</v>
      </c>
      <c r="G150" s="179">
        <v>240</v>
      </c>
      <c r="H150" s="180">
        <f t="shared" si="40"/>
        <v>2400</v>
      </c>
      <c r="I150" s="181">
        <f t="shared" si="41"/>
        <v>43600</v>
      </c>
      <c r="J150" s="119">
        <f t="shared" si="42"/>
        <v>50139.999999999993</v>
      </c>
      <c r="K150" s="182"/>
      <c r="L150" s="182">
        <f t="shared" si="43"/>
        <v>4120</v>
      </c>
      <c r="M150" s="177">
        <v>4120</v>
      </c>
    </row>
    <row r="151" spans="1:13" s="101" customFormat="1" ht="20.25">
      <c r="A151" s="110"/>
      <c r="B151" s="111" t="s">
        <v>19</v>
      </c>
      <c r="C151" s="112" t="s">
        <v>104</v>
      </c>
      <c r="D151" s="183">
        <v>1</v>
      </c>
      <c r="E151" s="114">
        <f t="shared" si="38"/>
        <v>560</v>
      </c>
      <c r="F151" s="115">
        <f t="shared" si="39"/>
        <v>560</v>
      </c>
      <c r="G151" s="139">
        <f>E151*0.25</f>
        <v>140</v>
      </c>
      <c r="H151" s="117">
        <f t="shared" si="40"/>
        <v>140</v>
      </c>
      <c r="I151" s="118">
        <f t="shared" si="41"/>
        <v>700</v>
      </c>
      <c r="J151" s="119">
        <f t="shared" si="42"/>
        <v>804.99999999999989</v>
      </c>
      <c r="L151" s="101">
        <f t="shared" si="43"/>
        <v>560</v>
      </c>
      <c r="M151" s="114">
        <v>560</v>
      </c>
    </row>
    <row r="152" spans="1:13" s="101" customFormat="1" ht="20.25">
      <c r="A152" s="110"/>
      <c r="B152" s="111" t="s">
        <v>20</v>
      </c>
      <c r="C152" s="112" t="s">
        <v>104</v>
      </c>
      <c r="D152" s="183">
        <v>5</v>
      </c>
      <c r="E152" s="114">
        <f t="shared" si="38"/>
        <v>290</v>
      </c>
      <c r="F152" s="115">
        <f t="shared" si="39"/>
        <v>1450</v>
      </c>
      <c r="G152" s="139">
        <f>E152*0.25</f>
        <v>72.5</v>
      </c>
      <c r="H152" s="117">
        <f t="shared" si="40"/>
        <v>362.5</v>
      </c>
      <c r="I152" s="118">
        <f t="shared" si="41"/>
        <v>1812.5</v>
      </c>
      <c r="J152" s="119">
        <f t="shared" si="42"/>
        <v>2084.375</v>
      </c>
      <c r="L152" s="101">
        <f t="shared" si="43"/>
        <v>290</v>
      </c>
      <c r="M152" s="114">
        <v>290</v>
      </c>
    </row>
    <row r="153" spans="1:13" s="101" customFormat="1" ht="20.25">
      <c r="A153" s="110"/>
      <c r="B153" s="111" t="s">
        <v>21</v>
      </c>
      <c r="C153" s="112" t="s">
        <v>104</v>
      </c>
      <c r="D153" s="183">
        <v>16</v>
      </c>
      <c r="E153" s="114">
        <f t="shared" si="38"/>
        <v>790</v>
      </c>
      <c r="F153" s="115">
        <f t="shared" si="39"/>
        <v>12640</v>
      </c>
      <c r="G153" s="139">
        <f>E153*0.25</f>
        <v>197.5</v>
      </c>
      <c r="H153" s="117">
        <f t="shared" si="40"/>
        <v>3160</v>
      </c>
      <c r="I153" s="118">
        <f t="shared" si="41"/>
        <v>15800</v>
      </c>
      <c r="J153" s="119">
        <f t="shared" si="42"/>
        <v>18170</v>
      </c>
      <c r="L153" s="101">
        <f t="shared" si="43"/>
        <v>790</v>
      </c>
      <c r="M153" s="114">
        <v>790</v>
      </c>
    </row>
    <row r="154" spans="1:13" s="101" customFormat="1" ht="20.25">
      <c r="A154" s="110"/>
      <c r="B154" s="111" t="s">
        <v>22</v>
      </c>
      <c r="C154" s="112" t="s">
        <v>104</v>
      </c>
      <c r="D154" s="183">
        <v>1</v>
      </c>
      <c r="E154" s="114">
        <f t="shared" si="38"/>
        <v>1500</v>
      </c>
      <c r="F154" s="115">
        <f t="shared" si="39"/>
        <v>1500</v>
      </c>
      <c r="G154" s="139">
        <v>200</v>
      </c>
      <c r="H154" s="117">
        <f t="shared" si="40"/>
        <v>200</v>
      </c>
      <c r="I154" s="118">
        <f t="shared" si="41"/>
        <v>1700</v>
      </c>
      <c r="J154" s="119">
        <f t="shared" si="42"/>
        <v>1954.9999999999998</v>
      </c>
      <c r="L154" s="101">
        <f t="shared" si="43"/>
        <v>1500</v>
      </c>
      <c r="M154" s="114">
        <v>1500</v>
      </c>
    </row>
    <row r="155" spans="1:13" s="101" customFormat="1" ht="20.25">
      <c r="A155" s="110"/>
      <c r="B155" s="111" t="s">
        <v>23</v>
      </c>
      <c r="C155" s="112" t="s">
        <v>104</v>
      </c>
      <c r="D155" s="183">
        <v>23</v>
      </c>
      <c r="E155" s="114">
        <f t="shared" si="38"/>
        <v>1100</v>
      </c>
      <c r="F155" s="115">
        <f t="shared" si="39"/>
        <v>25300</v>
      </c>
      <c r="G155" s="139">
        <v>100</v>
      </c>
      <c r="H155" s="117">
        <f t="shared" si="40"/>
        <v>2300</v>
      </c>
      <c r="I155" s="118">
        <f t="shared" si="41"/>
        <v>27600</v>
      </c>
      <c r="J155" s="119">
        <f t="shared" si="42"/>
        <v>31739.999999999996</v>
      </c>
      <c r="L155" s="101">
        <f t="shared" si="43"/>
        <v>1100</v>
      </c>
      <c r="M155" s="114">
        <v>1100</v>
      </c>
    </row>
    <row r="156" spans="1:13" s="101" customFormat="1" ht="20.25">
      <c r="A156" s="153"/>
      <c r="B156" s="154" t="s">
        <v>24</v>
      </c>
      <c r="C156" s="112" t="s">
        <v>104</v>
      </c>
      <c r="D156" s="184">
        <v>5</v>
      </c>
      <c r="E156" s="114">
        <v>3000</v>
      </c>
      <c r="F156" s="115">
        <f t="shared" si="39"/>
        <v>15000</v>
      </c>
      <c r="G156" s="159">
        <v>500</v>
      </c>
      <c r="H156" s="117">
        <f t="shared" si="40"/>
        <v>2500</v>
      </c>
      <c r="I156" s="118">
        <f t="shared" si="41"/>
        <v>17500</v>
      </c>
      <c r="J156" s="119">
        <f t="shared" si="42"/>
        <v>20125</v>
      </c>
      <c r="L156" s="101">
        <f t="shared" si="43"/>
        <v>1500</v>
      </c>
      <c r="M156" s="140">
        <v>1500</v>
      </c>
    </row>
    <row r="157" spans="1:13" s="101" customFormat="1" ht="20.25">
      <c r="A157" s="153"/>
      <c r="B157" s="154" t="s">
        <v>25</v>
      </c>
      <c r="C157" s="155" t="s">
        <v>275</v>
      </c>
      <c r="D157" s="156">
        <v>1</v>
      </c>
      <c r="E157" s="157">
        <f>SUM(F151:F156)*0.1</f>
        <v>5645</v>
      </c>
      <c r="F157" s="158">
        <f t="shared" si="39"/>
        <v>5645</v>
      </c>
      <c r="G157" s="159">
        <v>0</v>
      </c>
      <c r="H157" s="160">
        <f t="shared" si="40"/>
        <v>0</v>
      </c>
      <c r="I157" s="161">
        <f t="shared" si="41"/>
        <v>5645</v>
      </c>
      <c r="J157" s="119">
        <f t="shared" si="42"/>
        <v>6491.7499999999991</v>
      </c>
    </row>
    <row r="158" spans="1:13" s="101" customFormat="1" ht="20.25">
      <c r="A158" s="164"/>
      <c r="B158" s="165"/>
      <c r="C158" s="166"/>
      <c r="D158" s="167"/>
      <c r="E158" s="168"/>
      <c r="F158" s="169"/>
      <c r="G158" s="170"/>
      <c r="H158" s="171"/>
      <c r="I158" s="172"/>
      <c r="J158" s="119">
        <f t="shared" si="42"/>
        <v>0</v>
      </c>
    </row>
    <row r="159" spans="1:13" s="101" customFormat="1" ht="20.25">
      <c r="A159" s="130"/>
      <c r="B159" s="131" t="s">
        <v>26</v>
      </c>
      <c r="C159" s="132"/>
      <c r="D159" s="133"/>
      <c r="E159" s="134"/>
      <c r="F159" s="135">
        <f>SUM(F149:F158)</f>
        <v>140495</v>
      </c>
      <c r="G159" s="136"/>
      <c r="H159" s="135">
        <f>SUM(H149:H158)</f>
        <v>13462.5</v>
      </c>
      <c r="I159" s="135">
        <f>SUM(I149:I158)</f>
        <v>153957.5</v>
      </c>
      <c r="J159" s="137">
        <f t="shared" si="42"/>
        <v>177051.125</v>
      </c>
    </row>
    <row r="160" spans="1:13" s="101" customFormat="1" ht="20.25">
      <c r="A160" s="120"/>
      <c r="B160" s="141"/>
      <c r="C160" s="142"/>
      <c r="D160" s="123"/>
      <c r="E160" s="143"/>
      <c r="F160" s="144"/>
      <c r="G160" s="145"/>
      <c r="H160" s="144"/>
      <c r="I160" s="144"/>
      <c r="J160" s="129"/>
    </row>
    <row r="161" spans="1:13" s="101" customFormat="1" ht="20.25">
      <c r="A161" s="146" t="s">
        <v>27</v>
      </c>
      <c r="B161" s="147" t="s">
        <v>28</v>
      </c>
      <c r="C161" s="148"/>
      <c r="D161" s="113"/>
      <c r="E161" s="149"/>
      <c r="F161" s="150"/>
      <c r="G161" s="151"/>
      <c r="H161" s="148"/>
      <c r="I161" s="148"/>
      <c r="J161" s="152"/>
    </row>
    <row r="162" spans="1:13" s="101" customFormat="1" ht="20.25">
      <c r="A162" s="110"/>
      <c r="B162" s="111" t="s">
        <v>278</v>
      </c>
      <c r="C162" s="112"/>
      <c r="D162" s="113"/>
      <c r="E162" s="114"/>
      <c r="F162" s="115"/>
      <c r="G162" s="139"/>
      <c r="H162" s="117"/>
      <c r="I162" s="118"/>
      <c r="J162" s="152"/>
    </row>
    <row r="163" spans="1:13" s="101" customFormat="1" ht="20.25">
      <c r="A163" s="110"/>
      <c r="B163" s="111" t="s">
        <v>279</v>
      </c>
      <c r="C163" s="112" t="s">
        <v>104</v>
      </c>
      <c r="D163" s="113">
        <v>5</v>
      </c>
      <c r="E163" s="114">
        <f t="shared" ref="E163:E168" si="44">L163</f>
        <v>54</v>
      </c>
      <c r="F163" s="115">
        <f t="shared" ref="F163:F169" si="45">D163*E163</f>
        <v>270</v>
      </c>
      <c r="G163" s="139">
        <v>50</v>
      </c>
      <c r="H163" s="117">
        <f t="shared" ref="H163:H169" si="46">D163*G163</f>
        <v>250</v>
      </c>
      <c r="I163" s="118">
        <f t="shared" ref="I163:I169" si="47">F163+H163</f>
        <v>520</v>
      </c>
      <c r="J163" s="119">
        <f t="shared" ref="J163:J171" si="48">I163*1.15</f>
        <v>598</v>
      </c>
      <c r="L163" s="101">
        <f t="shared" ref="L163:L168" si="49">M163*0.9</f>
        <v>54</v>
      </c>
      <c r="M163" s="114">
        <v>60</v>
      </c>
    </row>
    <row r="164" spans="1:13" s="101" customFormat="1" ht="20.25">
      <c r="A164" s="110"/>
      <c r="B164" s="111" t="s">
        <v>280</v>
      </c>
      <c r="C164" s="112" t="s">
        <v>104</v>
      </c>
      <c r="D164" s="113">
        <v>4</v>
      </c>
      <c r="E164" s="114">
        <f t="shared" si="44"/>
        <v>88.2</v>
      </c>
      <c r="F164" s="115">
        <f t="shared" si="45"/>
        <v>352.8</v>
      </c>
      <c r="G164" s="139">
        <v>50</v>
      </c>
      <c r="H164" s="117">
        <f t="shared" si="46"/>
        <v>200</v>
      </c>
      <c r="I164" s="118">
        <f t="shared" si="47"/>
        <v>552.79999999999995</v>
      </c>
      <c r="J164" s="119">
        <f t="shared" si="48"/>
        <v>635.71999999999991</v>
      </c>
      <c r="L164" s="101">
        <f t="shared" si="49"/>
        <v>88.2</v>
      </c>
      <c r="M164" s="114">
        <v>98</v>
      </c>
    </row>
    <row r="165" spans="1:13" s="101" customFormat="1" ht="20.25">
      <c r="A165" s="110"/>
      <c r="B165" s="111" t="s">
        <v>281</v>
      </c>
      <c r="C165" s="112" t="s">
        <v>104</v>
      </c>
      <c r="D165" s="113">
        <v>1</v>
      </c>
      <c r="E165" s="114">
        <f t="shared" si="44"/>
        <v>122.4</v>
      </c>
      <c r="F165" s="115">
        <f t="shared" si="45"/>
        <v>122.4</v>
      </c>
      <c r="G165" s="139">
        <v>50</v>
      </c>
      <c r="H165" s="117">
        <f t="shared" si="46"/>
        <v>50</v>
      </c>
      <c r="I165" s="118">
        <f t="shared" si="47"/>
        <v>172.4</v>
      </c>
      <c r="J165" s="119">
        <f t="shared" si="48"/>
        <v>198.26</v>
      </c>
      <c r="L165" s="101">
        <f t="shared" si="49"/>
        <v>122.4</v>
      </c>
      <c r="M165" s="114">
        <v>136</v>
      </c>
    </row>
    <row r="166" spans="1:13" s="101" customFormat="1" ht="20.25">
      <c r="A166" s="110"/>
      <c r="B166" s="111" t="s">
        <v>282</v>
      </c>
      <c r="C166" s="112" t="s">
        <v>104</v>
      </c>
      <c r="D166" s="113">
        <v>3</v>
      </c>
      <c r="E166" s="114">
        <f t="shared" si="44"/>
        <v>123.3</v>
      </c>
      <c r="F166" s="115">
        <f t="shared" si="45"/>
        <v>369.9</v>
      </c>
      <c r="G166" s="139">
        <v>50</v>
      </c>
      <c r="H166" s="117">
        <f t="shared" si="46"/>
        <v>150</v>
      </c>
      <c r="I166" s="118">
        <f t="shared" si="47"/>
        <v>519.9</v>
      </c>
      <c r="J166" s="119">
        <f t="shared" si="48"/>
        <v>597.88499999999988</v>
      </c>
      <c r="L166" s="101">
        <f t="shared" si="49"/>
        <v>123.3</v>
      </c>
      <c r="M166" s="114">
        <v>137</v>
      </c>
    </row>
    <row r="167" spans="1:13" s="101" customFormat="1" ht="20.25">
      <c r="A167" s="110"/>
      <c r="B167" s="111" t="s">
        <v>283</v>
      </c>
      <c r="C167" s="112" t="s">
        <v>104</v>
      </c>
      <c r="D167" s="113">
        <v>18</v>
      </c>
      <c r="E167" s="114">
        <f t="shared" si="44"/>
        <v>165.6</v>
      </c>
      <c r="F167" s="115">
        <f t="shared" si="45"/>
        <v>2980.7999999999997</v>
      </c>
      <c r="G167" s="139">
        <v>50</v>
      </c>
      <c r="H167" s="117">
        <f t="shared" si="46"/>
        <v>900</v>
      </c>
      <c r="I167" s="118">
        <f t="shared" si="47"/>
        <v>3880.7999999999997</v>
      </c>
      <c r="J167" s="119">
        <f t="shared" si="48"/>
        <v>4462.9199999999992</v>
      </c>
      <c r="L167" s="101">
        <f t="shared" si="49"/>
        <v>165.6</v>
      </c>
      <c r="M167" s="114">
        <v>184</v>
      </c>
    </row>
    <row r="168" spans="1:13" s="101" customFormat="1" ht="20.25">
      <c r="A168" s="110"/>
      <c r="B168" s="111" t="s">
        <v>284</v>
      </c>
      <c r="C168" s="112" t="s">
        <v>104</v>
      </c>
      <c r="D168" s="113">
        <v>15</v>
      </c>
      <c r="E168" s="114">
        <f t="shared" si="44"/>
        <v>4500</v>
      </c>
      <c r="F168" s="115">
        <f t="shared" si="45"/>
        <v>67500</v>
      </c>
      <c r="G168" s="139">
        <v>50</v>
      </c>
      <c r="H168" s="117">
        <f t="shared" si="46"/>
        <v>750</v>
      </c>
      <c r="I168" s="118">
        <f t="shared" si="47"/>
        <v>68250</v>
      </c>
      <c r="J168" s="119">
        <f t="shared" si="48"/>
        <v>78487.5</v>
      </c>
      <c r="L168" s="101">
        <f t="shared" si="49"/>
        <v>4500</v>
      </c>
      <c r="M168" s="114">
        <v>5000</v>
      </c>
    </row>
    <row r="169" spans="1:13" s="101" customFormat="1" ht="20.25">
      <c r="A169" s="110"/>
      <c r="B169" s="111" t="s">
        <v>73</v>
      </c>
      <c r="C169" s="112" t="s">
        <v>104</v>
      </c>
      <c r="D169" s="113">
        <v>1</v>
      </c>
      <c r="E169" s="114">
        <f>SUM(F163:F168)*0.1</f>
        <v>7159.59</v>
      </c>
      <c r="F169" s="115">
        <f t="shared" si="45"/>
        <v>7159.59</v>
      </c>
      <c r="G169" s="139">
        <v>0</v>
      </c>
      <c r="H169" s="117">
        <f t="shared" si="46"/>
        <v>0</v>
      </c>
      <c r="I169" s="118">
        <f t="shared" si="47"/>
        <v>7159.59</v>
      </c>
      <c r="J169" s="119">
        <f t="shared" si="48"/>
        <v>8233.5285000000003</v>
      </c>
    </row>
    <row r="170" spans="1:13" s="101" customFormat="1" ht="20.25">
      <c r="A170" s="120"/>
      <c r="B170" s="121"/>
      <c r="C170" s="122"/>
      <c r="D170" s="123"/>
      <c r="E170" s="124"/>
      <c r="F170" s="125"/>
      <c r="G170" s="126"/>
      <c r="H170" s="127"/>
      <c r="I170" s="128"/>
      <c r="J170" s="119">
        <f t="shared" si="48"/>
        <v>0</v>
      </c>
    </row>
    <row r="171" spans="1:13" s="101" customFormat="1" ht="20.25">
      <c r="A171" s="130"/>
      <c r="B171" s="131" t="s">
        <v>285</v>
      </c>
      <c r="C171" s="132"/>
      <c r="D171" s="133"/>
      <c r="E171" s="134"/>
      <c r="F171" s="135">
        <f>SUM(F163:F170)</f>
        <v>78755.489999999991</v>
      </c>
      <c r="G171" s="136"/>
      <c r="H171" s="135">
        <f>SUM(H163:H170)</f>
        <v>2300</v>
      </c>
      <c r="I171" s="135">
        <f>SUM(I163:I170)</f>
        <v>81055.489999999991</v>
      </c>
      <c r="J171" s="137">
        <f t="shared" si="48"/>
        <v>93213.813499999989</v>
      </c>
    </row>
    <row r="172" spans="1:13" s="101" customFormat="1" ht="20.25">
      <c r="A172" s="120"/>
      <c r="B172" s="121"/>
      <c r="C172" s="122"/>
      <c r="D172" s="123"/>
      <c r="E172" s="124"/>
      <c r="F172" s="125"/>
      <c r="G172" s="126"/>
      <c r="H172" s="127"/>
      <c r="I172" s="128"/>
      <c r="J172" s="129"/>
    </row>
    <row r="173" spans="1:13" s="101" customFormat="1" ht="20.25">
      <c r="A173" s="146" t="s">
        <v>286</v>
      </c>
      <c r="B173" s="147" t="s">
        <v>287</v>
      </c>
      <c r="C173" s="148"/>
      <c r="D173" s="113"/>
      <c r="E173" s="149"/>
      <c r="F173" s="150"/>
      <c r="G173" s="151"/>
      <c r="H173" s="148"/>
      <c r="I173" s="148"/>
      <c r="J173" s="152"/>
    </row>
    <row r="174" spans="1:13" s="101" customFormat="1" ht="20.25">
      <c r="A174" s="110"/>
      <c r="B174" s="111" t="s">
        <v>162</v>
      </c>
      <c r="C174" s="112" t="s">
        <v>104</v>
      </c>
      <c r="D174" s="113">
        <v>1</v>
      </c>
      <c r="E174" s="114">
        <v>35000</v>
      </c>
      <c r="F174" s="115">
        <f t="shared" ref="F174:F182" si="50">D174*E174</f>
        <v>35000</v>
      </c>
      <c r="G174" s="139">
        <v>1000</v>
      </c>
      <c r="H174" s="117">
        <f t="shared" ref="H174:H182" si="51">D174*G174</f>
        <v>1000</v>
      </c>
      <c r="I174" s="118">
        <f t="shared" ref="I174:I182" si="52">F174+H174</f>
        <v>36000</v>
      </c>
      <c r="J174" s="119">
        <f t="shared" ref="J174:J183" si="53">I174*1.15</f>
        <v>41400</v>
      </c>
      <c r="L174" s="101">
        <f t="shared" ref="L174:L181" si="54">M174*1</f>
        <v>1960</v>
      </c>
      <c r="M174" s="101">
        <v>1960</v>
      </c>
    </row>
    <row r="175" spans="1:13" s="101" customFormat="1" ht="20.25">
      <c r="A175" s="110"/>
      <c r="B175" s="111" t="s">
        <v>163</v>
      </c>
      <c r="C175" s="112" t="s">
        <v>104</v>
      </c>
      <c r="D175" s="113">
        <v>1</v>
      </c>
      <c r="E175" s="114">
        <v>25000</v>
      </c>
      <c r="F175" s="115">
        <f t="shared" si="50"/>
        <v>25000</v>
      </c>
      <c r="G175" s="139">
        <v>1000</v>
      </c>
      <c r="H175" s="117">
        <f t="shared" si="51"/>
        <v>1000</v>
      </c>
      <c r="I175" s="118">
        <f t="shared" si="52"/>
        <v>26000</v>
      </c>
      <c r="J175" s="119">
        <f t="shared" si="53"/>
        <v>29899.999999999996</v>
      </c>
      <c r="L175" s="101">
        <f t="shared" si="54"/>
        <v>0</v>
      </c>
    </row>
    <row r="176" spans="1:13" s="101" customFormat="1" ht="20.25">
      <c r="A176" s="110"/>
      <c r="B176" s="111" t="s">
        <v>164</v>
      </c>
      <c r="C176" s="112" t="s">
        <v>104</v>
      </c>
      <c r="D176" s="113">
        <v>31</v>
      </c>
      <c r="E176" s="114">
        <f>L176</f>
        <v>30</v>
      </c>
      <c r="F176" s="115">
        <f t="shared" si="50"/>
        <v>930</v>
      </c>
      <c r="G176" s="139">
        <v>80</v>
      </c>
      <c r="H176" s="117">
        <f t="shared" si="51"/>
        <v>2480</v>
      </c>
      <c r="I176" s="118">
        <f t="shared" si="52"/>
        <v>3410</v>
      </c>
      <c r="J176" s="119">
        <f t="shared" si="53"/>
        <v>3921.4999999999995</v>
      </c>
      <c r="L176" s="101">
        <f t="shared" si="54"/>
        <v>30</v>
      </c>
      <c r="M176" s="101">
        <v>30</v>
      </c>
    </row>
    <row r="177" spans="1:13" s="101" customFormat="1" ht="20.25">
      <c r="A177" s="110"/>
      <c r="B177" s="111" t="s">
        <v>18</v>
      </c>
      <c r="C177" s="175" t="s">
        <v>104</v>
      </c>
      <c r="D177" s="176">
        <v>18</v>
      </c>
      <c r="E177" s="177">
        <f>L177</f>
        <v>4120</v>
      </c>
      <c r="F177" s="178">
        <f t="shared" si="50"/>
        <v>74160</v>
      </c>
      <c r="G177" s="179">
        <v>240</v>
      </c>
      <c r="H177" s="180">
        <f t="shared" si="51"/>
        <v>4320</v>
      </c>
      <c r="I177" s="181">
        <f t="shared" si="52"/>
        <v>78480</v>
      </c>
      <c r="J177" s="119">
        <f t="shared" si="53"/>
        <v>90252</v>
      </c>
      <c r="K177" s="182"/>
      <c r="L177" s="182">
        <f t="shared" si="54"/>
        <v>4120</v>
      </c>
      <c r="M177" s="177">
        <v>4120</v>
      </c>
    </row>
    <row r="178" spans="1:13" s="101" customFormat="1" ht="20.25">
      <c r="A178" s="153"/>
      <c r="B178" s="154" t="s">
        <v>165</v>
      </c>
      <c r="C178" s="112" t="s">
        <v>104</v>
      </c>
      <c r="D178" s="184">
        <v>5</v>
      </c>
      <c r="E178" s="114">
        <v>3500</v>
      </c>
      <c r="F178" s="115">
        <f t="shared" si="50"/>
        <v>17500</v>
      </c>
      <c r="G178" s="159">
        <v>500</v>
      </c>
      <c r="H178" s="117">
        <f t="shared" si="51"/>
        <v>2500</v>
      </c>
      <c r="I178" s="118">
        <f t="shared" si="52"/>
        <v>20000</v>
      </c>
      <c r="J178" s="119">
        <f t="shared" si="53"/>
        <v>23000</v>
      </c>
      <c r="L178" s="101">
        <f t="shared" si="54"/>
        <v>1500</v>
      </c>
      <c r="M178" s="140">
        <v>1500</v>
      </c>
    </row>
    <row r="179" spans="1:13" s="101" customFormat="1" ht="20.25">
      <c r="A179" s="110"/>
      <c r="B179" s="111" t="s">
        <v>166</v>
      </c>
      <c r="C179" s="112" t="s">
        <v>249</v>
      </c>
      <c r="D179" s="113">
        <v>1960</v>
      </c>
      <c r="E179" s="114">
        <f>L179</f>
        <v>27</v>
      </c>
      <c r="F179" s="115">
        <f t="shared" si="50"/>
        <v>52920</v>
      </c>
      <c r="G179" s="139">
        <v>1.5</v>
      </c>
      <c r="H179" s="117">
        <f t="shared" si="51"/>
        <v>2940</v>
      </c>
      <c r="I179" s="118">
        <f t="shared" si="52"/>
        <v>55860</v>
      </c>
      <c r="J179" s="119">
        <f t="shared" si="53"/>
        <v>64238.999999999993</v>
      </c>
      <c r="L179" s="101">
        <f t="shared" si="54"/>
        <v>27</v>
      </c>
      <c r="M179" s="114">
        <v>27</v>
      </c>
    </row>
    <row r="180" spans="1:13" s="101" customFormat="1" ht="20.25">
      <c r="A180" s="110"/>
      <c r="B180" s="111" t="s">
        <v>167</v>
      </c>
      <c r="C180" s="112" t="s">
        <v>104</v>
      </c>
      <c r="D180" s="113">
        <v>32</v>
      </c>
      <c r="E180" s="114">
        <f>L180</f>
        <v>100</v>
      </c>
      <c r="F180" s="115">
        <f t="shared" si="50"/>
        <v>3200</v>
      </c>
      <c r="G180" s="139">
        <v>80</v>
      </c>
      <c r="H180" s="117">
        <f t="shared" si="51"/>
        <v>2560</v>
      </c>
      <c r="I180" s="118">
        <f t="shared" si="52"/>
        <v>5760</v>
      </c>
      <c r="J180" s="119">
        <f t="shared" si="53"/>
        <v>6623.9999999999991</v>
      </c>
      <c r="L180" s="101">
        <f t="shared" si="54"/>
        <v>100</v>
      </c>
      <c r="M180" s="114">
        <v>100</v>
      </c>
    </row>
    <row r="181" spans="1:13" s="101" customFormat="1" ht="20.25">
      <c r="A181" s="110"/>
      <c r="B181" s="111" t="s">
        <v>168</v>
      </c>
      <c r="C181" s="112" t="s">
        <v>104</v>
      </c>
      <c r="D181" s="113">
        <v>16</v>
      </c>
      <c r="E181" s="114">
        <f>L181</f>
        <v>153</v>
      </c>
      <c r="F181" s="115">
        <f t="shared" si="50"/>
        <v>2448</v>
      </c>
      <c r="G181" s="139">
        <v>80</v>
      </c>
      <c r="H181" s="117">
        <f t="shared" si="51"/>
        <v>1280</v>
      </c>
      <c r="I181" s="118">
        <f t="shared" si="52"/>
        <v>3728</v>
      </c>
      <c r="J181" s="119">
        <f t="shared" si="53"/>
        <v>4287.2</v>
      </c>
      <c r="L181" s="101">
        <f t="shared" si="54"/>
        <v>153</v>
      </c>
      <c r="M181" s="114">
        <v>153</v>
      </c>
    </row>
    <row r="182" spans="1:13" s="101" customFormat="1" ht="20.25">
      <c r="A182" s="110"/>
      <c r="B182" s="111" t="s">
        <v>73</v>
      </c>
      <c r="C182" s="112" t="s">
        <v>104</v>
      </c>
      <c r="D182" s="113">
        <v>1</v>
      </c>
      <c r="E182" s="114">
        <f>SUM(F174:F181)*0.1</f>
        <v>21115.800000000003</v>
      </c>
      <c r="F182" s="115">
        <f t="shared" si="50"/>
        <v>21115.800000000003</v>
      </c>
      <c r="G182" s="139">
        <v>0</v>
      </c>
      <c r="H182" s="117">
        <f t="shared" si="51"/>
        <v>0</v>
      </c>
      <c r="I182" s="118">
        <f t="shared" si="52"/>
        <v>21115.800000000003</v>
      </c>
      <c r="J182" s="119">
        <f t="shared" si="53"/>
        <v>24283.170000000002</v>
      </c>
    </row>
    <row r="183" spans="1:13" s="101" customFormat="1" ht="20.25">
      <c r="A183" s="130"/>
      <c r="B183" s="131" t="s">
        <v>169</v>
      </c>
      <c r="C183" s="132"/>
      <c r="D183" s="133"/>
      <c r="E183" s="134"/>
      <c r="F183" s="135">
        <f>SUM(F174:F182)</f>
        <v>232273.8</v>
      </c>
      <c r="G183" s="136"/>
      <c r="H183" s="135">
        <f>SUM(H174:H182)</f>
        <v>18080</v>
      </c>
      <c r="I183" s="135">
        <f>SUM(I174:I182)</f>
        <v>250353.8</v>
      </c>
      <c r="J183" s="137">
        <f t="shared" si="53"/>
        <v>287906.86999999994</v>
      </c>
    </row>
    <row r="184" spans="1:13" s="101" customFormat="1" ht="20.25">
      <c r="A184" s="120"/>
      <c r="B184" s="141"/>
      <c r="C184" s="142"/>
      <c r="D184" s="123"/>
      <c r="E184" s="143"/>
      <c r="F184" s="144"/>
      <c r="G184" s="145"/>
      <c r="H184" s="144"/>
      <c r="I184" s="144"/>
      <c r="J184" s="129"/>
    </row>
    <row r="185" spans="1:13" s="101" customFormat="1" ht="20.25">
      <c r="A185" s="146" t="s">
        <v>170</v>
      </c>
      <c r="B185" s="147" t="s">
        <v>171</v>
      </c>
      <c r="C185" s="148"/>
      <c r="D185" s="113"/>
      <c r="E185" s="149"/>
      <c r="F185" s="150"/>
      <c r="G185" s="151"/>
      <c r="H185" s="148"/>
      <c r="I185" s="148"/>
      <c r="J185" s="152"/>
    </row>
    <row r="186" spans="1:13" s="101" customFormat="1" ht="20.25">
      <c r="A186" s="110"/>
      <c r="B186" s="111" t="s">
        <v>172</v>
      </c>
      <c r="C186" s="112" t="s">
        <v>140</v>
      </c>
      <c r="D186" s="113">
        <v>2</v>
      </c>
      <c r="E186" s="114">
        <f t="shared" ref="E186:E192" si="55">L186</f>
        <v>1790</v>
      </c>
      <c r="F186" s="115">
        <f t="shared" ref="F186:F193" si="56">D186*E186</f>
        <v>3580</v>
      </c>
      <c r="G186" s="139">
        <v>750</v>
      </c>
      <c r="H186" s="117">
        <f t="shared" ref="H186:H193" si="57">D186*G186</f>
        <v>1500</v>
      </c>
      <c r="I186" s="118">
        <f t="shared" ref="I186:I193" si="58">F186+H186</f>
        <v>5080</v>
      </c>
      <c r="J186" s="119">
        <f t="shared" ref="J186:J194" si="59">I186*1.15</f>
        <v>5842</v>
      </c>
      <c r="L186" s="101">
        <f t="shared" ref="L186:L192" si="60">M186*1</f>
        <v>1790</v>
      </c>
      <c r="M186" s="101">
        <v>1790</v>
      </c>
    </row>
    <row r="187" spans="1:13" s="101" customFormat="1" ht="20.25">
      <c r="A187" s="110"/>
      <c r="B187" s="111" t="s">
        <v>166</v>
      </c>
      <c r="C187" s="112" t="s">
        <v>249</v>
      </c>
      <c r="D187" s="113">
        <v>780</v>
      </c>
      <c r="E187" s="114">
        <f t="shared" si="55"/>
        <v>27</v>
      </c>
      <c r="F187" s="115">
        <f t="shared" si="56"/>
        <v>21060</v>
      </c>
      <c r="G187" s="139">
        <v>1.5</v>
      </c>
      <c r="H187" s="117">
        <f t="shared" si="57"/>
        <v>1170</v>
      </c>
      <c r="I187" s="118">
        <f t="shared" si="58"/>
        <v>22230</v>
      </c>
      <c r="J187" s="119">
        <f t="shared" si="59"/>
        <v>25564.499999999996</v>
      </c>
      <c r="L187" s="101">
        <f t="shared" si="60"/>
        <v>27</v>
      </c>
      <c r="M187" s="114">
        <v>27</v>
      </c>
    </row>
    <row r="188" spans="1:13" s="101" customFormat="1" ht="20.25">
      <c r="A188" s="110"/>
      <c r="B188" s="111" t="s">
        <v>173</v>
      </c>
      <c r="C188" s="112" t="s">
        <v>104</v>
      </c>
      <c r="D188" s="113">
        <v>12</v>
      </c>
      <c r="E188" s="114">
        <f t="shared" si="55"/>
        <v>222</v>
      </c>
      <c r="F188" s="115">
        <f t="shared" si="56"/>
        <v>2664</v>
      </c>
      <c r="G188" s="139">
        <v>80</v>
      </c>
      <c r="H188" s="117">
        <f t="shared" si="57"/>
        <v>960</v>
      </c>
      <c r="I188" s="118">
        <f t="shared" si="58"/>
        <v>3624</v>
      </c>
      <c r="J188" s="119">
        <f t="shared" si="59"/>
        <v>4167.5999999999995</v>
      </c>
      <c r="L188" s="101">
        <f t="shared" si="60"/>
        <v>222</v>
      </c>
      <c r="M188" s="114">
        <v>222</v>
      </c>
    </row>
    <row r="189" spans="1:13" s="101" customFormat="1" ht="20.25">
      <c r="A189" s="110"/>
      <c r="B189" s="111" t="s">
        <v>164</v>
      </c>
      <c r="C189" s="112" t="s">
        <v>104</v>
      </c>
      <c r="D189" s="113">
        <v>32</v>
      </c>
      <c r="E189" s="114">
        <f t="shared" si="55"/>
        <v>30</v>
      </c>
      <c r="F189" s="115">
        <f t="shared" si="56"/>
        <v>960</v>
      </c>
      <c r="G189" s="139">
        <v>80</v>
      </c>
      <c r="H189" s="117">
        <f t="shared" si="57"/>
        <v>2560</v>
      </c>
      <c r="I189" s="118">
        <f t="shared" si="58"/>
        <v>3520</v>
      </c>
      <c r="J189" s="119">
        <f t="shared" si="59"/>
        <v>4047.9999999999995</v>
      </c>
      <c r="L189" s="101">
        <f t="shared" si="60"/>
        <v>30</v>
      </c>
      <c r="M189" s="101">
        <v>30</v>
      </c>
    </row>
    <row r="190" spans="1:13" s="101" customFormat="1" ht="20.25">
      <c r="A190" s="110"/>
      <c r="B190" s="111" t="s">
        <v>47</v>
      </c>
      <c r="C190" s="112" t="s">
        <v>256</v>
      </c>
      <c r="D190" s="113">
        <v>4</v>
      </c>
      <c r="E190" s="114">
        <f t="shared" si="55"/>
        <v>150</v>
      </c>
      <c r="F190" s="115">
        <f t="shared" si="56"/>
        <v>600</v>
      </c>
      <c r="G190" s="116">
        <v>130</v>
      </c>
      <c r="H190" s="117">
        <f t="shared" si="57"/>
        <v>520</v>
      </c>
      <c r="I190" s="118">
        <f t="shared" si="58"/>
        <v>1120</v>
      </c>
      <c r="J190" s="119">
        <f t="shared" si="59"/>
        <v>1288</v>
      </c>
      <c r="L190" s="101">
        <f t="shared" si="60"/>
        <v>150</v>
      </c>
      <c r="M190" s="101">
        <v>150</v>
      </c>
    </row>
    <row r="191" spans="1:13" s="101" customFormat="1" ht="20.25">
      <c r="A191" s="110"/>
      <c r="B191" s="111" t="s">
        <v>41</v>
      </c>
      <c r="C191" s="112" t="s">
        <v>42</v>
      </c>
      <c r="D191" s="113">
        <v>6</v>
      </c>
      <c r="E191" s="114">
        <f t="shared" si="55"/>
        <v>468</v>
      </c>
      <c r="F191" s="115">
        <f t="shared" si="56"/>
        <v>2808</v>
      </c>
      <c r="G191" s="116">
        <v>270</v>
      </c>
      <c r="H191" s="117">
        <f t="shared" si="57"/>
        <v>1620</v>
      </c>
      <c r="I191" s="118">
        <f t="shared" si="58"/>
        <v>4428</v>
      </c>
      <c r="J191" s="119">
        <f t="shared" si="59"/>
        <v>5092.2</v>
      </c>
      <c r="L191" s="101">
        <f t="shared" si="60"/>
        <v>468</v>
      </c>
      <c r="M191" s="101">
        <v>468</v>
      </c>
    </row>
    <row r="192" spans="1:13" s="101" customFormat="1" ht="20.25">
      <c r="A192" s="110"/>
      <c r="B192" s="111" t="s">
        <v>174</v>
      </c>
      <c r="C192" s="112" t="s">
        <v>104</v>
      </c>
      <c r="D192" s="113">
        <v>9</v>
      </c>
      <c r="E192" s="114">
        <f t="shared" si="55"/>
        <v>376</v>
      </c>
      <c r="F192" s="115">
        <f t="shared" si="56"/>
        <v>3384</v>
      </c>
      <c r="G192" s="116">
        <v>70</v>
      </c>
      <c r="H192" s="117">
        <f t="shared" si="57"/>
        <v>630</v>
      </c>
      <c r="I192" s="118">
        <f t="shared" si="58"/>
        <v>4014</v>
      </c>
      <c r="J192" s="119">
        <f t="shared" si="59"/>
        <v>4616.0999999999995</v>
      </c>
      <c r="L192" s="101">
        <f t="shared" si="60"/>
        <v>376</v>
      </c>
      <c r="M192" s="101">
        <v>376</v>
      </c>
    </row>
    <row r="193" spans="1:10" s="101" customFormat="1" ht="20.25">
      <c r="A193" s="110"/>
      <c r="B193" s="111" t="s">
        <v>73</v>
      </c>
      <c r="C193" s="112" t="s">
        <v>104</v>
      </c>
      <c r="D193" s="113">
        <v>1</v>
      </c>
      <c r="E193" s="114">
        <v>9000</v>
      </c>
      <c r="F193" s="115">
        <f t="shared" si="56"/>
        <v>9000</v>
      </c>
      <c r="G193" s="139">
        <v>0</v>
      </c>
      <c r="H193" s="117">
        <f t="shared" si="57"/>
        <v>0</v>
      </c>
      <c r="I193" s="118">
        <f t="shared" si="58"/>
        <v>9000</v>
      </c>
      <c r="J193" s="119">
        <f t="shared" si="59"/>
        <v>10350</v>
      </c>
    </row>
    <row r="194" spans="1:10" s="101" customFormat="1" ht="20.25">
      <c r="A194" s="130"/>
      <c r="B194" s="131" t="s">
        <v>175</v>
      </c>
      <c r="C194" s="132"/>
      <c r="D194" s="133"/>
      <c r="E194" s="134"/>
      <c r="F194" s="135">
        <f>SUM(F186:F193)</f>
        <v>44056</v>
      </c>
      <c r="G194" s="136"/>
      <c r="H194" s="135">
        <f>SUM(H186:H193)</f>
        <v>8960</v>
      </c>
      <c r="I194" s="135">
        <f>SUM(I186:I193)</f>
        <v>53016</v>
      </c>
      <c r="J194" s="137">
        <f t="shared" si="59"/>
        <v>60968.399999999994</v>
      </c>
    </row>
    <row r="195" spans="1:10" s="101" customFormat="1" ht="20.25">
      <c r="A195" s="120"/>
      <c r="B195" s="141"/>
      <c r="C195" s="142"/>
      <c r="D195" s="123"/>
      <c r="E195" s="143"/>
      <c r="F195" s="144"/>
      <c r="G195" s="145"/>
      <c r="H195" s="144"/>
      <c r="I195" s="144"/>
      <c r="J195" s="129"/>
    </row>
    <row r="196" spans="1:10" s="101" customFormat="1" ht="20.25">
      <c r="A196" s="120"/>
      <c r="B196" s="185" t="s">
        <v>176</v>
      </c>
      <c r="C196" s="142"/>
      <c r="D196" s="123"/>
      <c r="E196" s="143"/>
      <c r="F196" s="144"/>
      <c r="G196" s="145"/>
      <c r="H196" s="144"/>
      <c r="I196" s="144"/>
      <c r="J196" s="129"/>
    </row>
    <row r="197" spans="1:10" s="101" customFormat="1" ht="20.25">
      <c r="A197" s="120" t="s">
        <v>211</v>
      </c>
      <c r="B197" s="185" t="str">
        <f>B7</f>
        <v>Transmission Line (PEA - Power House)</v>
      </c>
      <c r="C197" s="112" t="s">
        <v>275</v>
      </c>
      <c r="D197" s="123"/>
      <c r="E197" s="143"/>
      <c r="F197" s="144">
        <f>F26</f>
        <v>5142196</v>
      </c>
      <c r="G197" s="145"/>
      <c r="H197" s="144">
        <f>H26</f>
        <v>606914</v>
      </c>
      <c r="I197" s="144">
        <f>I26</f>
        <v>5749110</v>
      </c>
      <c r="J197" s="119">
        <f t="shared" ref="J197:J212" si="61">I197*1.15</f>
        <v>6611476.4999999991</v>
      </c>
    </row>
    <row r="198" spans="1:10" s="101" customFormat="1" ht="20.25">
      <c r="A198" s="120" t="s">
        <v>50</v>
      </c>
      <c r="B198" s="185" t="str">
        <f>B28</f>
        <v>Transmission Line (Power House - Weir)</v>
      </c>
      <c r="C198" s="112" t="s">
        <v>275</v>
      </c>
      <c r="D198" s="123"/>
      <c r="E198" s="143"/>
      <c r="F198" s="144">
        <f>F44</f>
        <v>438800</v>
      </c>
      <c r="G198" s="145"/>
      <c r="H198" s="144">
        <f>H44</f>
        <v>75584</v>
      </c>
      <c r="I198" s="144">
        <f>I44</f>
        <v>514384</v>
      </c>
      <c r="J198" s="119">
        <f t="shared" si="61"/>
        <v>591541.6</v>
      </c>
    </row>
    <row r="199" spans="1:10" s="101" customFormat="1" ht="20.25">
      <c r="A199" s="120" t="s">
        <v>54</v>
      </c>
      <c r="B199" s="185" t="str">
        <f>B46</f>
        <v>Transformer Installation (In switchyard)</v>
      </c>
      <c r="C199" s="112" t="s">
        <v>275</v>
      </c>
      <c r="D199" s="123"/>
      <c r="E199" s="143"/>
      <c r="F199" s="144">
        <f>F65</f>
        <v>1354621</v>
      </c>
      <c r="G199" s="145"/>
      <c r="H199" s="144">
        <f>H65</f>
        <v>45770</v>
      </c>
      <c r="I199" s="144">
        <f>I65</f>
        <v>1400391</v>
      </c>
      <c r="J199" s="119">
        <f t="shared" si="61"/>
        <v>1610449.65</v>
      </c>
    </row>
    <row r="200" spans="1:10" s="101" customFormat="1" ht="20.25">
      <c r="A200" s="120" t="s">
        <v>75</v>
      </c>
      <c r="B200" s="185" t="str">
        <f>B67</f>
        <v>Transformer Installation (Weir)</v>
      </c>
      <c r="C200" s="112" t="s">
        <v>275</v>
      </c>
      <c r="D200" s="123"/>
      <c r="E200" s="143"/>
      <c r="F200" s="144">
        <f>F77</f>
        <v>158888</v>
      </c>
      <c r="G200" s="145"/>
      <c r="H200" s="144">
        <f>H77</f>
        <v>7310</v>
      </c>
      <c r="I200" s="144">
        <f>I77</f>
        <v>166198</v>
      </c>
      <c r="J200" s="119">
        <f t="shared" si="61"/>
        <v>191127.69999999998</v>
      </c>
    </row>
    <row r="201" spans="1:10" s="101" customFormat="1" ht="20.25">
      <c r="A201" s="120" t="s">
        <v>81</v>
      </c>
      <c r="B201" s="186" t="s">
        <v>177</v>
      </c>
      <c r="C201" s="112"/>
      <c r="D201" s="123"/>
      <c r="E201" s="143"/>
      <c r="F201" s="128">
        <f>F83</f>
        <v>162399.6</v>
      </c>
      <c r="G201" s="145"/>
      <c r="H201" s="128">
        <f>H83</f>
        <v>14100</v>
      </c>
      <c r="I201" s="128">
        <f>I83</f>
        <v>176499.6</v>
      </c>
      <c r="J201" s="119">
        <f t="shared" si="61"/>
        <v>202974.53999999998</v>
      </c>
    </row>
    <row r="202" spans="1:10" s="101" customFormat="1" ht="20.25">
      <c r="A202" s="120" t="s">
        <v>87</v>
      </c>
      <c r="B202" s="186" t="str">
        <f>B85</f>
        <v>ตู้เมน MDB (Power House)</v>
      </c>
      <c r="C202" s="112" t="s">
        <v>275</v>
      </c>
      <c r="D202" s="113"/>
      <c r="E202" s="149"/>
      <c r="F202" s="187">
        <f>F103</f>
        <v>218449</v>
      </c>
      <c r="G202" s="115"/>
      <c r="H202" s="187">
        <f>H103</f>
        <v>3800</v>
      </c>
      <c r="I202" s="187">
        <f>I103</f>
        <v>222249</v>
      </c>
      <c r="J202" s="119">
        <f t="shared" si="61"/>
        <v>255586.34999999998</v>
      </c>
    </row>
    <row r="203" spans="1:10" s="101" customFormat="1" ht="20.25">
      <c r="A203" s="120" t="s">
        <v>234</v>
      </c>
      <c r="B203" s="186" t="str">
        <f>B105</f>
        <v>Weir Site Power Supply Switch Board</v>
      </c>
      <c r="C203" s="112" t="s">
        <v>275</v>
      </c>
      <c r="D203" s="113"/>
      <c r="E203" s="149"/>
      <c r="F203" s="115">
        <f>F121</f>
        <v>137489</v>
      </c>
      <c r="G203" s="115"/>
      <c r="H203" s="115">
        <f>H121</f>
        <v>4150</v>
      </c>
      <c r="I203" s="115">
        <f>I121</f>
        <v>141639</v>
      </c>
      <c r="J203" s="119">
        <f t="shared" si="61"/>
        <v>162884.84999999998</v>
      </c>
    </row>
    <row r="204" spans="1:10" s="101" customFormat="1" ht="20.25">
      <c r="A204" s="120" t="s">
        <v>239</v>
      </c>
      <c r="B204" s="186" t="s">
        <v>178</v>
      </c>
      <c r="C204" s="112" t="s">
        <v>275</v>
      </c>
      <c r="D204" s="113"/>
      <c r="E204" s="149"/>
      <c r="F204" s="115">
        <f>F128</f>
        <v>55462</v>
      </c>
      <c r="G204" s="115"/>
      <c r="H204" s="115">
        <f>H128</f>
        <v>6100</v>
      </c>
      <c r="I204" s="115">
        <f>I128</f>
        <v>61562</v>
      </c>
      <c r="J204" s="119">
        <f t="shared" si="61"/>
        <v>70796.299999999988</v>
      </c>
    </row>
    <row r="205" spans="1:10" s="101" customFormat="1" ht="20.25">
      <c r="A205" s="120" t="s">
        <v>240</v>
      </c>
      <c r="B205" s="186" t="str">
        <f>B130</f>
        <v>แผงจ่ายไฟย่อย(Power house)</v>
      </c>
      <c r="C205" s="112" t="s">
        <v>275</v>
      </c>
      <c r="D205" s="113"/>
      <c r="E205" s="149"/>
      <c r="F205" s="115">
        <f>F134</f>
        <v>14289</v>
      </c>
      <c r="G205" s="115"/>
      <c r="H205" s="115">
        <f>H134</f>
        <v>1000</v>
      </c>
      <c r="I205" s="115">
        <f>I134</f>
        <v>15289</v>
      </c>
      <c r="J205" s="119">
        <f t="shared" si="61"/>
        <v>17582.349999999999</v>
      </c>
    </row>
    <row r="206" spans="1:10" s="101" customFormat="1" ht="20.25">
      <c r="A206" s="120" t="s">
        <v>5</v>
      </c>
      <c r="B206" s="186" t="str">
        <f>B136</f>
        <v>สายไฟแรงต่ำจากตู้จ่ายไฟย่อย(Power house)</v>
      </c>
      <c r="C206" s="112" t="s">
        <v>275</v>
      </c>
      <c r="D206" s="113"/>
      <c r="E206" s="149"/>
      <c r="F206" s="115">
        <f>F146</f>
        <v>44150.04</v>
      </c>
      <c r="G206" s="115"/>
      <c r="H206" s="115">
        <f>H146</f>
        <v>12574.85</v>
      </c>
      <c r="I206" s="115">
        <f>I146</f>
        <v>56724.89</v>
      </c>
      <c r="J206" s="119">
        <f t="shared" si="61"/>
        <v>65233.623499999994</v>
      </c>
    </row>
    <row r="207" spans="1:10" s="101" customFormat="1" ht="20.25">
      <c r="A207" s="120" t="s">
        <v>15</v>
      </c>
      <c r="B207" s="188" t="str">
        <f>B148</f>
        <v>โคมไฟ (Lighting Fixture)ที่ Power house</v>
      </c>
      <c r="C207" s="112" t="s">
        <v>275</v>
      </c>
      <c r="D207" s="105"/>
      <c r="E207" s="149"/>
      <c r="F207" s="115">
        <f>F159</f>
        <v>140495</v>
      </c>
      <c r="G207" s="115"/>
      <c r="H207" s="115">
        <f>H159</f>
        <v>13462.5</v>
      </c>
      <c r="I207" s="115">
        <f>I159</f>
        <v>153957.5</v>
      </c>
      <c r="J207" s="119">
        <f t="shared" si="61"/>
        <v>177051.125</v>
      </c>
    </row>
    <row r="208" spans="1:10" s="101" customFormat="1" ht="20.25">
      <c r="A208" s="120" t="s">
        <v>27</v>
      </c>
      <c r="B208" s="188" t="str">
        <f>B161</f>
        <v>สวิทช์และเต้ารับไฟฟ้า (Power house)</v>
      </c>
      <c r="C208" s="112" t="s">
        <v>275</v>
      </c>
      <c r="D208" s="105"/>
      <c r="E208" s="149"/>
      <c r="F208" s="115">
        <f>F171</f>
        <v>78755.489999999991</v>
      </c>
      <c r="G208" s="115"/>
      <c r="H208" s="115">
        <f>H171</f>
        <v>2300</v>
      </c>
      <c r="I208" s="115">
        <f>I171</f>
        <v>81055.489999999991</v>
      </c>
      <c r="J208" s="119">
        <f t="shared" si="61"/>
        <v>93213.813499999989</v>
      </c>
    </row>
    <row r="209" spans="1:13" s="101" customFormat="1" ht="20.25">
      <c r="A209" s="120" t="s">
        <v>286</v>
      </c>
      <c r="B209" s="189" t="str">
        <f>B173</f>
        <v>ระบบไฟถนนจาก Power house -Weir</v>
      </c>
      <c r="C209" s="112" t="s">
        <v>275</v>
      </c>
      <c r="D209" s="123"/>
      <c r="E209" s="143"/>
      <c r="F209" s="125">
        <f>F183</f>
        <v>232273.8</v>
      </c>
      <c r="G209" s="125"/>
      <c r="H209" s="125">
        <f>H183</f>
        <v>18080</v>
      </c>
      <c r="I209" s="125">
        <f>I183</f>
        <v>250353.8</v>
      </c>
      <c r="J209" s="119">
        <f t="shared" si="61"/>
        <v>287906.86999999994</v>
      </c>
    </row>
    <row r="210" spans="1:13" s="101" customFormat="1" ht="20.25">
      <c r="A210" s="120" t="s">
        <v>170</v>
      </c>
      <c r="B210" s="189" t="str">
        <f>B185</f>
        <v>ระบบจำหน่ายแรงต่ำจ่ายไฟให้บ้านพักที่ Power house</v>
      </c>
      <c r="C210" s="112" t="s">
        <v>275</v>
      </c>
      <c r="D210" s="123"/>
      <c r="E210" s="143"/>
      <c r="F210" s="125">
        <f>F194</f>
        <v>44056</v>
      </c>
      <c r="G210" s="125"/>
      <c r="H210" s="125">
        <f>H194</f>
        <v>8960</v>
      </c>
      <c r="I210" s="125">
        <f>I194</f>
        <v>53016</v>
      </c>
      <c r="J210" s="119">
        <f t="shared" si="61"/>
        <v>60968.399999999994</v>
      </c>
    </row>
    <row r="211" spans="1:13" s="101" customFormat="1" ht="20.25">
      <c r="A211" s="120"/>
      <c r="B211" s="189"/>
      <c r="C211" s="122"/>
      <c r="D211" s="123"/>
      <c r="E211" s="143"/>
      <c r="F211" s="125"/>
      <c r="G211" s="125"/>
      <c r="H211" s="125"/>
      <c r="I211" s="125"/>
      <c r="J211" s="190">
        <f t="shared" si="61"/>
        <v>0</v>
      </c>
    </row>
    <row r="212" spans="1:13" s="101" customFormat="1" ht="20.25">
      <c r="A212" s="191"/>
      <c r="B212" s="192" t="s">
        <v>179</v>
      </c>
      <c r="C212" s="193"/>
      <c r="D212" s="194"/>
      <c r="E212" s="195"/>
      <c r="F212" s="196">
        <f>SUM(F197:F211)</f>
        <v>8222323.9299999997</v>
      </c>
      <c r="G212" s="197"/>
      <c r="H212" s="196">
        <f>SUM(H197:H211)</f>
        <v>820105.35</v>
      </c>
      <c r="I212" s="196">
        <f>SUM(I197:I211)</f>
        <v>9042429.2800000012</v>
      </c>
      <c r="J212" s="198">
        <f t="shared" si="61"/>
        <v>10398793.672</v>
      </c>
    </row>
    <row r="213" spans="1:13" s="101" customFormat="1" ht="23.25" customHeight="1">
      <c r="A213" s="199"/>
      <c r="B213" s="88"/>
      <c r="C213" s="88"/>
      <c r="D213" s="89"/>
      <c r="E213" s="89"/>
      <c r="F213" s="89"/>
      <c r="G213" s="89"/>
      <c r="H213" s="89"/>
      <c r="I213" s="89"/>
      <c r="J213" s="88"/>
      <c r="K213" s="88"/>
      <c r="L213" s="88"/>
      <c r="M213" s="88"/>
    </row>
    <row r="214" spans="1:13">
      <c r="B214" s="200"/>
      <c r="I214" s="201"/>
    </row>
    <row r="215" spans="1:13">
      <c r="B215" s="200"/>
      <c r="I215" s="201"/>
    </row>
    <row r="216" spans="1:13">
      <c r="B216" s="200"/>
      <c r="I216" s="201"/>
    </row>
  </sheetData>
  <mergeCells count="7">
    <mergeCell ref="A4:A5"/>
    <mergeCell ref="I4:I5"/>
    <mergeCell ref="E4:F4"/>
    <mergeCell ref="G4:H4"/>
    <mergeCell ref="B4:B5"/>
    <mergeCell ref="C4:C5"/>
    <mergeCell ref="D4:D5"/>
  </mergeCells>
  <phoneticPr fontId="34" type="noConversion"/>
  <printOptions horizontalCentered="1"/>
  <pageMargins left="0.27559055118110237" right="0" top="0.27559055118110237" bottom="0.19685039370078741" header="0.15748031496062992" footer="0.15748031496062992"/>
  <pageSetup paperSize="9" scale="59" orientation="portrait" r:id="rId1"/>
  <headerFooter alignWithMargins="0">
    <oddFooter>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B20CAABD122A0A4CBCEEC63F0DC96DFB" ma:contentTypeVersion="7" ma:contentTypeDescription="สร้างเอกสารใหม่" ma:contentTypeScope="" ma:versionID="49d6891ec26027eb70f846ec6a1afe57">
  <xsd:schema xmlns:xsd="http://www.w3.org/2001/XMLSchema" xmlns:xs="http://www.w3.org/2001/XMLSchema" xmlns:p="http://schemas.microsoft.com/office/2006/metadata/properties" xmlns:ns3="294a4887-72be-4730-95c8-b5baa9dc2fcf" targetNamespace="http://schemas.microsoft.com/office/2006/metadata/properties" ma:root="true" ma:fieldsID="9ff0447621b85aaec81742740ba274ff" ns3:_="">
    <xsd:import namespace="294a4887-72be-4730-95c8-b5baa9dc2f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a4887-72be-4730-95c8-b5baa9dc2f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8543895-7233-45EC-95D4-72C18AB034BD}">
  <ds:schemaRefs>
    <ds:schemaRef ds:uri="http://purl.org/dc/terms/"/>
    <ds:schemaRef ds:uri="294a4887-72be-4730-95c8-b5baa9dc2fcf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A7C84A5-2C33-4222-937D-258F9C3DC3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97E595-16DB-4C4B-AC90-ECFF3BA1A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4a4887-72be-4730-95c8-b5baa9dc2f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7F02644-9AA8-4619-B27B-704A4FAEC2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46</vt:i4>
      </vt:variant>
      <vt:variant>
        <vt:lpstr>ช่วงที่มีชื่อ</vt:lpstr>
      </vt:variant>
      <vt:variant>
        <vt:i4>64</vt:i4>
      </vt:variant>
    </vt:vector>
  </HeadingPairs>
  <TitlesOfParts>
    <vt:vector size="110" baseType="lpstr">
      <vt:lpstr>สรุปรวม</vt:lpstr>
      <vt:lpstr>สรุปรวม KTP2</vt:lpstr>
      <vt:lpstr>KTP2สรุปรวมงานโยธา-F</vt:lpstr>
      <vt:lpstr>1 House</vt:lpstr>
      <vt:lpstr>กลุ่มที่1</vt:lpstr>
      <vt:lpstr>2controlhouse</vt:lpstr>
      <vt:lpstr>กลุ่มที่2controlhouse</vt:lpstr>
      <vt:lpstr>3PS</vt:lpstr>
      <vt:lpstr>กลุ่มที่3PS</vt:lpstr>
      <vt:lpstr>4PH</vt:lpstr>
      <vt:lpstr>กลุ่มที่4 PH</vt:lpstr>
      <vt:lpstr>5TR</vt:lpstr>
      <vt:lpstr>กลุ่มที่5 TR</vt:lpstr>
      <vt:lpstr>6Elec.</vt:lpstr>
      <vt:lpstr>กลุ่มที่6 Elec.</vt:lpstr>
      <vt:lpstr> 7สายส่ง</vt:lpstr>
      <vt:lpstr>7สายส่งไฟฟ้า</vt:lpstr>
      <vt:lpstr>Schedule 3</vt:lpstr>
      <vt:lpstr>Schedule 4 Sum</vt:lpstr>
      <vt:lpstr>Schedule 4 Price</vt:lpstr>
      <vt:lpstr>สรุปรวม PL1</vt:lpstr>
      <vt:lpstr>PL1 สรุปรวมงานโยธา-F</vt:lpstr>
      <vt:lpstr>1 PS</vt:lpstr>
      <vt:lpstr>กลุ่มที่1 PS</vt:lpstr>
      <vt:lpstr>2 PH</vt:lpstr>
      <vt:lpstr>กลุ่มที่2 PH</vt:lpstr>
      <vt:lpstr>part 3สายส่ง</vt:lpstr>
      <vt:lpstr>สายส่งไฟฟ้า</vt:lpstr>
      <vt:lpstr>Schedule 2</vt:lpstr>
      <vt:lpstr>Schedule 2 Sum</vt:lpstr>
      <vt:lpstr>Schedule 2 Price</vt:lpstr>
      <vt:lpstr>สรุปรวม PL2</vt:lpstr>
      <vt:lpstr>PL2 สรุปรวมงานโยธา-F</vt:lpstr>
      <vt:lpstr>1 PS PL2</vt:lpstr>
      <vt:lpstr>กลุ่มที่1 PS PL2</vt:lpstr>
      <vt:lpstr>2 PH PL2</vt:lpstr>
      <vt:lpstr>กลุ่มที่2 PH PL2</vt:lpstr>
      <vt:lpstr>3สายส่ง PL2</vt:lpstr>
      <vt:lpstr>สายส่งไฟฟ้า PL2</vt:lpstr>
      <vt:lpstr>Schedule 2 PL2</vt:lpstr>
      <vt:lpstr>Schedule 2 Sum PL2</vt:lpstr>
      <vt:lpstr>Schedule 2 Price PL2</vt:lpstr>
      <vt:lpstr>Sheet2</vt:lpstr>
      <vt:lpstr>15-รื้ออาคารเดิม</vt:lpstr>
      <vt:lpstr>16-อุปกรณ์ชลฯ</vt:lpstr>
      <vt:lpstr>14EE</vt:lpstr>
      <vt:lpstr>' 7สายส่ง'!Print_Area</vt:lpstr>
      <vt:lpstr>'1 House'!Print_Area</vt:lpstr>
      <vt:lpstr>'1 PS'!Print_Area</vt:lpstr>
      <vt:lpstr>'1 PS PL2'!Print_Area</vt:lpstr>
      <vt:lpstr>'14EE'!Print_Area</vt:lpstr>
      <vt:lpstr>'15-รื้ออาคารเดิม'!Print_Area</vt:lpstr>
      <vt:lpstr>'16-อุปกรณ์ชลฯ'!Print_Area</vt:lpstr>
      <vt:lpstr>'2 PH'!Print_Area</vt:lpstr>
      <vt:lpstr>'2 PH PL2'!Print_Area</vt:lpstr>
      <vt:lpstr>'2controlhouse'!Print_Area</vt:lpstr>
      <vt:lpstr>'3PS'!Print_Area</vt:lpstr>
      <vt:lpstr>'3สายส่ง PL2'!Print_Area</vt:lpstr>
      <vt:lpstr>'4PH'!Print_Area</vt:lpstr>
      <vt:lpstr>'5TR'!Print_Area</vt:lpstr>
      <vt:lpstr>'6Elec.'!Print_Area</vt:lpstr>
      <vt:lpstr>'7สายส่งไฟฟ้า'!Print_Area</vt:lpstr>
      <vt:lpstr>'KTP2สรุปรวมงานโยธา-F'!Print_Area</vt:lpstr>
      <vt:lpstr>'part 3สายส่ง'!Print_Area</vt:lpstr>
      <vt:lpstr>'PL1 สรุปรวมงานโยธา-F'!Print_Area</vt:lpstr>
      <vt:lpstr>'PL2 สรุปรวมงานโยธา-F'!Print_Area</vt:lpstr>
      <vt:lpstr>'Schedule 2'!Print_Area</vt:lpstr>
      <vt:lpstr>'Schedule 2 PL2'!Print_Area</vt:lpstr>
      <vt:lpstr>'Schedule 2 Price'!Print_Area</vt:lpstr>
      <vt:lpstr>'Schedule 2 Price PL2'!Print_Area</vt:lpstr>
      <vt:lpstr>'Schedule 2 Sum'!Print_Area</vt:lpstr>
      <vt:lpstr>'Schedule 2 Sum PL2'!Print_Area</vt:lpstr>
      <vt:lpstr>'Schedule 3'!Print_Area</vt:lpstr>
      <vt:lpstr>'Schedule 4 Price'!Print_Area</vt:lpstr>
      <vt:lpstr>'Schedule 4 Sum'!Print_Area</vt:lpstr>
      <vt:lpstr>กลุ่มที่1!Print_Area</vt:lpstr>
      <vt:lpstr>'กลุ่มที่1 PS'!Print_Area</vt:lpstr>
      <vt:lpstr>'กลุ่มที่1 PS PL2'!Print_Area</vt:lpstr>
      <vt:lpstr>'กลุ่มที่2 PH'!Print_Area</vt:lpstr>
      <vt:lpstr>'กลุ่มที่2 PH PL2'!Print_Area</vt:lpstr>
      <vt:lpstr>กลุ่มที่2controlhouse!Print_Area</vt:lpstr>
      <vt:lpstr>กลุ่มที่3PS!Print_Area</vt:lpstr>
      <vt:lpstr>'กลุ่มที่4 PH'!Print_Area</vt:lpstr>
      <vt:lpstr>'กลุ่มที่5 TR'!Print_Area</vt:lpstr>
      <vt:lpstr>'กลุ่มที่6 Elec.'!Print_Area</vt:lpstr>
      <vt:lpstr>สรุปรวม!Print_Area</vt:lpstr>
      <vt:lpstr>'สรุปรวม KTP2'!Print_Area</vt:lpstr>
      <vt:lpstr>'สรุปรวม PL1'!Print_Area</vt:lpstr>
      <vt:lpstr>'สรุปรวม PL2'!Print_Area</vt:lpstr>
      <vt:lpstr>สายส่งไฟฟ้า!Print_Area</vt:lpstr>
      <vt:lpstr>'สายส่งไฟฟ้า PL2'!Print_Area</vt:lpstr>
      <vt:lpstr>'14EE'!Print_Titles</vt:lpstr>
      <vt:lpstr>'15-รื้ออาคารเดิม'!Print_Titles</vt:lpstr>
      <vt:lpstr>'16-อุปกรณ์ชลฯ'!Print_Titles</vt:lpstr>
      <vt:lpstr>'7สายส่งไฟฟ้า'!Print_Titles</vt:lpstr>
      <vt:lpstr>'Schedule 2 Price'!Print_Titles</vt:lpstr>
      <vt:lpstr>'Schedule 2 Price PL2'!Print_Titles</vt:lpstr>
      <vt:lpstr>'Schedule 4 Price'!Print_Titles</vt:lpstr>
      <vt:lpstr>กลุ่มที่1!Print_Titles</vt:lpstr>
      <vt:lpstr>'กลุ่มที่1 PS'!Print_Titles</vt:lpstr>
      <vt:lpstr>'กลุ่มที่1 PS PL2'!Print_Titles</vt:lpstr>
      <vt:lpstr>'กลุ่มที่2 PH'!Print_Titles</vt:lpstr>
      <vt:lpstr>'กลุ่มที่2 PH PL2'!Print_Titles</vt:lpstr>
      <vt:lpstr>กลุ่มที่2controlhouse!Print_Titles</vt:lpstr>
      <vt:lpstr>กลุ่มที่3PS!Print_Titles</vt:lpstr>
      <vt:lpstr>'กลุ่มที่4 PH'!Print_Titles</vt:lpstr>
      <vt:lpstr>'กลุ่มที่5 TR'!Print_Titles</vt:lpstr>
      <vt:lpstr>'กลุ่มที่6 Elec.'!Print_Titles</vt:lpstr>
      <vt:lpstr>สายส่งไฟฟ้า!Print_Titles</vt:lpstr>
      <vt:lpstr>'สายส่งไฟฟ้า 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Panya</dc:creator>
  <cp:lastModifiedBy>Somkid</cp:lastModifiedBy>
  <cp:lastPrinted>2024-06-06T10:45:58Z</cp:lastPrinted>
  <dcterms:created xsi:type="dcterms:W3CDTF">2006-08-02T03:44:35Z</dcterms:created>
  <dcterms:modified xsi:type="dcterms:W3CDTF">2024-07-16T06:40:08Z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0x010100B20CAABD122A0A4CBCEEC63F0DC96DFB</vt:lpwstr>
  </property>
</Properties>
</file>